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hamalai\Downloads\"/>
    </mc:Choice>
  </mc:AlternateContent>
  <workbookProtection workbookPassword="CC52" lockStructure="1"/>
  <bookViews>
    <workbookView xWindow="0" yWindow="0" windowWidth="22065" windowHeight="12930"/>
  </bookViews>
  <sheets>
    <sheet name="Talous_1" sheetId="4" r:id="rId1"/>
    <sheet name="Parametrit" sheetId="3" state="hidden" r:id="rId2"/>
  </sheets>
  <definedNames>
    <definedName name="Konsernit">Parametrit!$C$39:$C$74</definedName>
    <definedName name="Korkeakoulut">Parametrit!$C$2:$C$37</definedName>
    <definedName name="Vuosi">Parametrit!$G$2:$G$4</definedName>
  </definedNames>
  <calcPr calcId="152511" concurrentCalc="0"/>
</workbook>
</file>

<file path=xl/calcChain.xml><?xml version="1.0" encoding="utf-8"?>
<calcChain xmlns="http://schemas.openxmlformats.org/spreadsheetml/2006/main">
  <c r="A40" i="4" l="1"/>
  <c r="A30" i="4"/>
  <c r="E11" i="4"/>
  <c r="E10" i="4"/>
  <c r="AL52" i="4"/>
  <c r="AL51" i="4"/>
  <c r="G11" i="4"/>
  <c r="C11" i="4"/>
  <c r="D21" i="4"/>
  <c r="I21" i="4"/>
  <c r="C21" i="4"/>
  <c r="O21" i="4"/>
  <c r="K31" i="4"/>
  <c r="V31" i="4"/>
  <c r="AF31" i="4"/>
  <c r="C41" i="4"/>
  <c r="E41" i="4"/>
  <c r="H41" i="4"/>
  <c r="M41" i="4"/>
  <c r="AL41" i="4"/>
  <c r="C12" i="4"/>
  <c r="C22" i="4"/>
  <c r="O22" i="4"/>
  <c r="K32" i="4"/>
  <c r="V32" i="4"/>
  <c r="AF32" i="4"/>
  <c r="C42" i="4"/>
  <c r="E42" i="4"/>
  <c r="H42" i="4"/>
  <c r="M42" i="4"/>
  <c r="AL42" i="4"/>
  <c r="C13" i="4"/>
  <c r="C23" i="4"/>
  <c r="O23" i="4"/>
  <c r="K33" i="4"/>
  <c r="V33" i="4"/>
  <c r="AF33" i="4"/>
  <c r="C43" i="4"/>
  <c r="E43" i="4"/>
  <c r="H43" i="4"/>
  <c r="M43" i="4"/>
  <c r="AL43" i="4"/>
  <c r="G10" i="4"/>
  <c r="C10" i="4"/>
  <c r="D20" i="4"/>
  <c r="I20" i="4"/>
  <c r="C20" i="4"/>
  <c r="O20" i="4"/>
  <c r="K30" i="4"/>
  <c r="V30" i="4"/>
  <c r="AF30" i="4"/>
  <c r="C40" i="4"/>
  <c r="E40" i="4"/>
  <c r="H40" i="4"/>
  <c r="M40" i="4"/>
  <c r="AL40" i="4"/>
  <c r="AL20" i="4"/>
  <c r="AL31" i="4"/>
  <c r="AL32" i="4"/>
  <c r="AL33" i="4"/>
  <c r="AL30" i="4"/>
  <c r="AH12" i="4"/>
  <c r="AH10" i="4"/>
  <c r="B52" i="4"/>
  <c r="B51" i="4"/>
  <c r="B41" i="4"/>
  <c r="B42" i="4"/>
  <c r="B43" i="4"/>
  <c r="B40" i="4"/>
  <c r="B31" i="4"/>
  <c r="B32" i="4"/>
  <c r="B33" i="4"/>
  <c r="B30" i="4"/>
  <c r="B23" i="4"/>
  <c r="B22" i="4"/>
  <c r="B21" i="4"/>
  <c r="B20" i="4"/>
  <c r="A51" i="4"/>
  <c r="AH51" i="4"/>
  <c r="A42" i="4"/>
  <c r="AH42" i="4"/>
  <c r="AH40" i="4"/>
  <c r="A22" i="4"/>
  <c r="A20" i="4"/>
  <c r="A13" i="4"/>
  <c r="AH13" i="4"/>
  <c r="A32" i="4"/>
  <c r="AH32" i="4"/>
  <c r="AH22" i="4"/>
  <c r="AH30" i="4"/>
  <c r="AH20" i="4"/>
  <c r="A23" i="4"/>
  <c r="A43" i="4"/>
  <c r="AH43" i="4"/>
  <c r="A33" i="4"/>
  <c r="AH33" i="4"/>
  <c r="AH23" i="4"/>
  <c r="AL11" i="4"/>
  <c r="AL10" i="4"/>
  <c r="AL13" i="4"/>
  <c r="AL12" i="4"/>
  <c r="AL21" i="4"/>
  <c r="AL22" i="4"/>
  <c r="AL23" i="4"/>
  <c r="A11" i="4"/>
  <c r="AH11" i="4"/>
  <c r="A21" i="4"/>
  <c r="AH21" i="4"/>
  <c r="A41" i="4"/>
  <c r="AH41" i="4"/>
  <c r="A52" i="4"/>
  <c r="AH52" i="4"/>
  <c r="A31" i="4"/>
  <c r="AH31" i="4"/>
</calcChain>
</file>

<file path=xl/sharedStrings.xml><?xml version="1.0" encoding="utf-8"?>
<sst xmlns="http://schemas.openxmlformats.org/spreadsheetml/2006/main" count="500" uniqueCount="401">
  <si>
    <t>TIEDONKERUULOMAKE 1: Tuloslaskelma ja sitä täydentävät tiedot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</si>
  <si>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</si>
  <si>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</si>
  <si>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</si>
  <si>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</si>
  <si>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</si>
  <si>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</si>
  <si>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</si>
  <si>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</si>
  <si>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</si>
  <si>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</si>
  <si>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</si>
  <si>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</si>
  <si>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N</t>
  </si>
  <si>
    <t>O</t>
  </si>
  <si>
    <t>P</t>
  </si>
  <si>
    <t>Q</t>
  </si>
  <si>
    <t>R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</si>
  <si>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</si>
  <si>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</si>
  <si>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</si>
  <si>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</si>
  <si>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</si>
  <si>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</si>
  <si>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</si>
  <si>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</si>
  <si>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</si>
  <si>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r>
      <rPr>
        <b/>
        <sz val="8"/>
        <rFont val="Arial"/>
        <family val="2"/>
      </rPr>
      <t>Tilikauden vuosi</t>
    </r>
    <r>
      <rPr>
        <sz val="8"/>
        <rFont val="Arial"/>
        <family val="2"/>
      </rPr>
      <t xml:space="preserve">
Tilikausi
1.1.-31.12. 20XX</t>
    </r>
  </si>
  <si>
    <t>Tuloverot</t>
  </si>
  <si>
    <t>Palkat ja palkkiot</t>
  </si>
  <si>
    <t>-- Valitse --</t>
  </si>
  <si>
    <t>Hämeen ammattikorkeakoulu</t>
  </si>
  <si>
    <t>Seinäjoen ammattikorkeakoulu</t>
  </si>
  <si>
    <t>Kajaanin ammattikorkeakoulu</t>
  </si>
  <si>
    <t>Jyväskylän ammattikorkeakoulu</t>
  </si>
  <si>
    <t>Satakunnan ammattikorkeakoulu</t>
  </si>
  <si>
    <t>Centria-ammattikorkeakoulu</t>
  </si>
  <si>
    <t>Savonia-ammattikorkeakoulu</t>
  </si>
  <si>
    <t>Diakonia-ammattikorkeakoulu</t>
  </si>
  <si>
    <t>Laurea-ammattikorkeakoulu</t>
  </si>
  <si>
    <t>Tampereen ammattikorkeakoulu</t>
  </si>
  <si>
    <t>Yrkeshögskolan Novia</t>
  </si>
  <si>
    <t>Lapin ammattikorkeakoulu</t>
  </si>
  <si>
    <t>Liikevaihto</t>
  </si>
  <si>
    <t>Tuotot osuuksista saman konsernin yrityksissä</t>
  </si>
  <si>
    <t>Tuotot muista pysyvien vastaavien sijoituksista</t>
  </si>
  <si>
    <t>Muut korko- ja rahoitustuotot</t>
  </si>
  <si>
    <t>TILIKAUDEN VOITTO (TAPPIO)</t>
  </si>
  <si>
    <t>EU-rahoitus</t>
  </si>
  <si>
    <t>Kunnat ja kuntayhtymät</t>
  </si>
  <si>
    <t>Kotimaiset rahoituslaitokset</t>
  </si>
  <si>
    <t>Kotitaloudet</t>
  </si>
  <si>
    <t>Euroopan Unionin maat, yritysrahoitus</t>
  </si>
  <si>
    <t>Euroopan Unionin maat, muu rahoitus</t>
  </si>
  <si>
    <t xml:space="preserve">Muut ulkomaat, yritysrahoitus </t>
  </si>
  <si>
    <t>Muut ulkomaat, muu rahoitus</t>
  </si>
  <si>
    <t>Kotimaiset yritykset</t>
  </si>
  <si>
    <t xml:space="preserve">Henkilöstökulut </t>
  </si>
  <si>
    <t>Poistot ja arvonalentumiset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</si>
  <si>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</si>
  <si>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</si>
  <si>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</si>
  <si>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</si>
  <si>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</si>
  <si>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</si>
  <si>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</si>
  <si>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</si>
  <si>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</si>
  <si>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</si>
  <si>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</si>
  <si>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</si>
  <si>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</si>
  <si>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</si>
  <si>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</si>
  <si>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Muu OKM</t>
  </si>
  <si>
    <t>Voittoa tavoittelemattomat yhteisöt (kirkot, säätiöt, puolueet, rahastot)</t>
  </si>
  <si>
    <t>BH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</si>
  <si>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</si>
  <si>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</si>
  <si>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</si>
  <si>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</si>
  <si>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</si>
  <si>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</si>
  <si>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</si>
  <si>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</si>
  <si>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</si>
  <si>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</si>
  <si>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</si>
  <si>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</si>
  <si>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</si>
  <si>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</si>
  <si>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</si>
  <si>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</si>
  <si>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</si>
  <si>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BI</t>
  </si>
  <si>
    <t>Julkisyhteisöt</t>
  </si>
  <si>
    <t>Ulkomainen rahoitus</t>
  </si>
  <si>
    <t>Muu kotimainen rahoitus</t>
  </si>
  <si>
    <t>Kaakkois-Suomen ammattikorkeakoulu</t>
  </si>
  <si>
    <t>Oulun ammattikorkeakoulu</t>
  </si>
  <si>
    <t>Yrkeshögskolan Arcada</t>
  </si>
  <si>
    <t>Business Finland</t>
  </si>
  <si>
    <t>Korkeakoulujen valtionrahoitus</t>
  </si>
  <si>
    <t>Suomen Akatemia</t>
  </si>
  <si>
    <t>Muu julkinen hallinto</t>
  </si>
  <si>
    <t>Korkeakoulu</t>
  </si>
  <si>
    <t>Kulut yhteensä (summa)</t>
  </si>
  <si>
    <t>Henkilöstösivukulut: Eläkekulut</t>
  </si>
  <si>
    <t>Henkilöstöisivukulut: Muut henkilösivukulut</t>
  </si>
  <si>
    <t>Muut kulut</t>
  </si>
  <si>
    <t>Palvelujen ostot</t>
  </si>
  <si>
    <t xml:space="preserve"> Tilakustannukset</t>
  </si>
  <si>
    <t>Muut varsinaisen toiminnan kulut</t>
  </si>
  <si>
    <t>Varsinaisen sijoitustoiminnan tuotot</t>
  </si>
  <si>
    <t>Sidottujen rahastojen muutos</t>
  </si>
  <si>
    <t>Sidottujen rahastojen muutos yhteensä</t>
  </si>
  <si>
    <t>Siirto sidotusta rahastosta</t>
  </si>
  <si>
    <t>Siirto sidottuun rahastoon</t>
  </si>
  <si>
    <t>Omakatteisten rahastojen muutos yhteensä</t>
  </si>
  <si>
    <t>Siirto  rahastosta</t>
  </si>
  <si>
    <t>Siirto  rahastoon</t>
  </si>
  <si>
    <t>Omakatteisten rahastojen muutos</t>
  </si>
  <si>
    <t>Ulkomainen liiketoiminta</t>
  </si>
  <si>
    <t>Maksuasetuksen perusteella perittävät maksut</t>
  </si>
  <si>
    <t>Lukukausimaksut</t>
  </si>
  <si>
    <t>Muut muut tuotot</t>
  </si>
  <si>
    <t>Avustustuottojen jaottelu</t>
  </si>
  <si>
    <t>ALV</t>
  </si>
  <si>
    <t>OKM:n tarkentavat tiedot</t>
  </si>
  <si>
    <t>BZ</t>
  </si>
  <si>
    <t>CA</t>
  </si>
  <si>
    <t>CB</t>
  </si>
  <si>
    <t>CC</t>
  </si>
  <si>
    <t>CD</t>
  </si>
  <si>
    <t>CE</t>
  </si>
  <si>
    <t>CF</t>
  </si>
  <si>
    <t xml:space="preserve">josta, </t>
  </si>
  <si>
    <t>VM:n rahoitus harjoittelukouluille tilikaudella</t>
  </si>
  <si>
    <t xml:space="preserve">OKM:n rahoitus harjoittelukouluille tilikaudella, pl. VM:n maksamat arvonlisäverot </t>
  </si>
  <si>
    <t>Harjoittelukoulun harjoittaman liiketoiminnan kulut yhteensä (jätetään tyhjäksi, jos tällaista toimintaa ei ole)</t>
  </si>
  <si>
    <t>OKM:n kompensoitava alv, toteuma</t>
  </si>
  <si>
    <t xml:space="preserve">Muiden rahoittajien kompensoimat arvonlisäverot tilikaudella </t>
  </si>
  <si>
    <t>Muut tuotot</t>
  </si>
  <si>
    <t>LIIKEVOITTO (TAPPIO)</t>
  </si>
  <si>
    <t>Varainhankinta</t>
  </si>
  <si>
    <t>Varainhankinnan tuotot</t>
  </si>
  <si>
    <t>Muut varainhankinnan tuotot</t>
  </si>
  <si>
    <t>Varainhankinnan kulut</t>
  </si>
  <si>
    <t>Varainhankinnan tuotto</t>
  </si>
  <si>
    <t>Sijoitustoiminta</t>
  </si>
  <si>
    <t>Osinkotuotot</t>
  </si>
  <si>
    <t>Korkotuotot</t>
  </si>
  <si>
    <t>Vuokratuotot</t>
  </si>
  <si>
    <t>Korkokulut</t>
  </si>
  <si>
    <t>Vuokrakulut (vastikkeet)</t>
  </si>
  <si>
    <t>Myyntitappiot</t>
  </si>
  <si>
    <t>Varsinaisen sijoitustoiminnan tuotto</t>
  </si>
  <si>
    <t>Rahoitustoiminta</t>
  </si>
  <si>
    <t>Rahoitustuotot</t>
  </si>
  <si>
    <t>Tuotot osuuksista omistusyhteysyrityksissä</t>
  </si>
  <si>
    <t>Arvonalentumisten palautukset</t>
  </si>
  <si>
    <t>Rahoituskulut</t>
  </si>
  <si>
    <t>Arvonalentumiset muiden pysyvien vastaavien sijoituksista</t>
  </si>
  <si>
    <t>Arvonalentumiset vaihtuvien vastaavien rahoitusarvopapereista</t>
  </si>
  <si>
    <t>Korkokulut ja rahoituskulut</t>
  </si>
  <si>
    <t>Rahoitustuotot ja -kulut (netto)</t>
  </si>
  <si>
    <t>Korkeakoulun varsinaisen toiminnan (pl. liiketoiminta) arvonlisäverokulut yhteensä</t>
  </si>
  <si>
    <t>Harjoittelukoulujen VM:n kotikuntakorvauksiin sisältyvä alv. (YO)</t>
  </si>
  <si>
    <t>Pysyväisluontoinen yhteistyö koulutuksen tukitoimintojen järjestämisessä kahden verotonta koulutusta antavan oppilaitoksen välillä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</si>
  <si>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</si>
  <si>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</si>
  <si>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</si>
  <si>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</si>
  <si>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</si>
  <si>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</si>
  <si>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</si>
  <si>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</si>
  <si>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</si>
  <si>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</si>
  <si>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</si>
  <si>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</si>
  <si>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</si>
  <si>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</si>
  <si>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</si>
  <si>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</si>
  <si>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CG</t>
  </si>
  <si>
    <t>CH</t>
  </si>
  <si>
    <t>CI</t>
  </si>
  <si>
    <t xml:space="preserve">Henkilöstökulut yhteensä </t>
  </si>
  <si>
    <t>Muut kulut yhteensä</t>
  </si>
  <si>
    <t>Tarvikkeet ja tavarat</t>
  </si>
  <si>
    <t xml:space="preserve"> Korkokulut ja rahoituskulut saman konsernin yrityksille</t>
  </si>
  <si>
    <t>VOITTO (TAPPIO) ENNEN TILINPÄÄTÖS-SIIRTOJA JA VEROJA</t>
  </si>
  <si>
    <t>Konserni</t>
  </si>
  <si>
    <t>Konserni: Vähemmistöosuudet</t>
  </si>
  <si>
    <t>Osuus osakkuusyhtiöiden tuloksesta (voitosta/tappiosta, +/-)</t>
  </si>
  <si>
    <t>CJ</t>
  </si>
  <si>
    <t>CK</t>
  </si>
  <si>
    <t>CL</t>
  </si>
  <si>
    <t>Kone- ja laitevuokrat</t>
  </si>
  <si>
    <t>Keräysten ja lahjoitusten tuotot: kotitaloudet</t>
  </si>
  <si>
    <t>Keräysten ja lahjoitusten tuotot: yritykset</t>
  </si>
  <si>
    <t>Keräysten ja lahjoitusten tuotot: muut</t>
  </si>
  <si>
    <t>Varainhankinnan liiketoiminnan tuotot</t>
  </si>
  <si>
    <t>Keräysten ja lahjoitusten kulut</t>
  </si>
  <si>
    <t>Varainhankinnan liiketoiminnan kulut</t>
  </si>
  <si>
    <t>Muut varainhankinnan kulut</t>
  </si>
  <si>
    <t>Avustustuotot (tarkempi erittely oikealla)</t>
  </si>
  <si>
    <t>Muut tuotot (tarkempi jaottelu oikealla)</t>
  </si>
  <si>
    <t>Liiketoiminnan tuotot (josta ulkomaisen liiketoiminnan osuus oikealla)</t>
  </si>
  <si>
    <t>Varsinaisen sijoitustoiminnan kulut</t>
  </si>
  <si>
    <t>Käyvän arvon muutos (+/-)</t>
  </si>
  <si>
    <t>Poistoeron muutos (+/-)</t>
  </si>
  <si>
    <t>Aalto-yliopisto</t>
  </si>
  <si>
    <t>10076</t>
  </si>
  <si>
    <t>Helsingin yliopisto</t>
  </si>
  <si>
    <t>Itä-Suomen yliopisto</t>
  </si>
  <si>
    <t>10088</t>
  </si>
  <si>
    <t>Jyväskylän yliopisto</t>
  </si>
  <si>
    <t>Lapin yliopisto</t>
  </si>
  <si>
    <t>Oulun yliopisto</t>
  </si>
  <si>
    <t>Svenska handelshögskolan</t>
  </si>
  <si>
    <t>Taideyliopisto</t>
  </si>
  <si>
    <t>10103</t>
  </si>
  <si>
    <t>Tampereen yliopisto</t>
  </si>
  <si>
    <t>10122</t>
  </si>
  <si>
    <t>Turun yliopisto</t>
  </si>
  <si>
    <t>10089</t>
  </si>
  <si>
    <t>Vaasan yliopisto</t>
  </si>
  <si>
    <t>Åbo Akademi</t>
  </si>
  <si>
    <t>Haaga-Helia ammattikorkeakoulu</t>
  </si>
  <si>
    <t>10056</t>
  </si>
  <si>
    <t>Humanistinen ammattikorkeak.</t>
  </si>
  <si>
    <t>10118</t>
  </si>
  <si>
    <t>Karelia-ammattikorkeakoulu</t>
  </si>
  <si>
    <t>10108</t>
  </si>
  <si>
    <t>Metropolia Ammattikorkeakoulu</t>
  </si>
  <si>
    <t>10065</t>
  </si>
  <si>
    <t>Turun ammattikorkeakoulu</t>
  </si>
  <si>
    <t>Vaasan ammattikorkeakoulu</t>
  </si>
  <si>
    <t>K Aalto-yliopisto</t>
  </si>
  <si>
    <t>K Helsingin yliopisto</t>
  </si>
  <si>
    <t>K Itä-Suomen yliopisto</t>
  </si>
  <si>
    <t>K Jyväskylän yliopisto</t>
  </si>
  <si>
    <t>K Lapin yliopisto</t>
  </si>
  <si>
    <t>K Oulun yliopisto</t>
  </si>
  <si>
    <t>K Svenska handelshögskolan</t>
  </si>
  <si>
    <t>K Taideyliopisto</t>
  </si>
  <si>
    <t>K Tampereen yliopisto</t>
  </si>
  <si>
    <t>K Turun yliopisto</t>
  </si>
  <si>
    <t>K Vaasan yliopisto</t>
  </si>
  <si>
    <t>K Åbo Akademi</t>
  </si>
  <si>
    <t>K Centria-ammattikorkeakoulu</t>
  </si>
  <si>
    <t>K Diakonia-ammattikorkeakoulu</t>
  </si>
  <si>
    <t>K Haaga-Helia ammattikorkeakoulu</t>
  </si>
  <si>
    <t>K Humanistinen ammattikorkeak.</t>
  </si>
  <si>
    <t>K Hämeen ammattikorkeakoulu</t>
  </si>
  <si>
    <t>K Jyväskylän ammattikorkeakoulu</t>
  </si>
  <si>
    <t>K Kaakkois-Suomen ammattikorkeakoulu</t>
  </si>
  <si>
    <t>K Kajaanin ammattikorkeakoulu</t>
  </si>
  <si>
    <t>K Karelia-ammattikorkeakoulu</t>
  </si>
  <si>
    <t>K Lapin ammattikorkeakoulu</t>
  </si>
  <si>
    <t>K Laurea-ammattikorkeakoulu</t>
  </si>
  <si>
    <t>K Metropolia Ammattikorkeakoulu</t>
  </si>
  <si>
    <t>K Oulun ammattikorkeakoulu</t>
  </si>
  <si>
    <t>K Satakunnan ammattikorkeakoulu</t>
  </si>
  <si>
    <t>K Savonia-ammattikorkeakoulu</t>
  </si>
  <si>
    <t>K Seinäjoen ammattikorkeakoulu</t>
  </si>
  <si>
    <t>K Tampereen ammattikorkeakoulu</t>
  </si>
  <si>
    <t>K Turun ammattikorkeakoulu</t>
  </si>
  <si>
    <t>K Vaasan ammattikorkeakoulu</t>
  </si>
  <si>
    <t>K Yrkeshögskolan Arcada</t>
  </si>
  <si>
    <t>K Yrkeshögskolan Novia</t>
  </si>
  <si>
    <t>-- Valitse korkeakoulu --</t>
  </si>
  <si>
    <t>-- Valitse konserni --</t>
  </si>
  <si>
    <t>Tyhjä</t>
  </si>
  <si>
    <t>Harjoittelukoulut (ei koske ammattikorkeakouluja)</t>
  </si>
  <si>
    <t>YLIOP_koodi</t>
  </si>
  <si>
    <t>Emo_konserni</t>
  </si>
  <si>
    <t>OSA</t>
  </si>
  <si>
    <t>RIVInro</t>
  </si>
  <si>
    <t>Tarkistus</t>
  </si>
  <si>
    <t>01901</t>
  </si>
  <si>
    <t>01906</t>
  </si>
  <si>
    <t>01918</t>
  </si>
  <si>
    <t>01914</t>
  </si>
  <si>
    <t>01904</t>
  </si>
  <si>
    <t>01910</t>
  </si>
  <si>
    <t>01913</t>
  </si>
  <si>
    <t>01903</t>
  </si>
  <si>
    <t>02536</t>
  </si>
  <si>
    <t>02623</t>
  </si>
  <si>
    <t>02631</t>
  </si>
  <si>
    <t>02467</t>
  </si>
  <si>
    <t>02504</t>
  </si>
  <si>
    <t>02473</t>
  </si>
  <si>
    <t>02469</t>
  </si>
  <si>
    <t>02629</t>
  </si>
  <si>
    <t>02471</t>
  </si>
  <si>
    <t>02507</t>
  </si>
  <si>
    <t>02537</t>
  </si>
  <si>
    <t>02472</t>
  </si>
  <si>
    <t>02630</t>
  </si>
  <si>
    <t>02509</t>
  </si>
  <si>
    <t>02627</t>
  </si>
  <si>
    <t>02535</t>
  </si>
  <si>
    <t>YLIOP</t>
  </si>
  <si>
    <t>TILIK</t>
  </si>
  <si>
    <t>LIIKEVAIHTO</t>
  </si>
  <si>
    <t>VALTIONRAHOITUS</t>
  </si>
  <si>
    <t>AVUSTUSTUOTOT</t>
  </si>
  <si>
    <t>LIIKTUOTOT</t>
  </si>
  <si>
    <t>MUUTTUOTOT</t>
  </si>
  <si>
    <t>OSUUSTULOS</t>
  </si>
  <si>
    <t>SA</t>
  </si>
  <si>
    <t>MUUOKM</t>
  </si>
  <si>
    <t>TYHJÄ</t>
  </si>
  <si>
    <t>MUUVALTIO</t>
  </si>
  <si>
    <t>MUUJULKHALL</t>
  </si>
  <si>
    <t>VOITTOATAVYHT</t>
  </si>
  <si>
    <t>KOTIMYR</t>
  </si>
  <si>
    <t>KOTIMRAH</t>
  </si>
  <si>
    <t>KOTITALOUDET</t>
  </si>
  <si>
    <t>EURAH</t>
  </si>
  <si>
    <t>EUMAATYRITYS</t>
  </si>
  <si>
    <t>EUMAATMUU</t>
  </si>
  <si>
    <t>MUUTULKYRRAH</t>
  </si>
  <si>
    <t>MUUTULKMUURAH</t>
  </si>
  <si>
    <t>ULKLIIKTOIM</t>
  </si>
  <si>
    <t>LUKUKAUSIMAKSUT</t>
  </si>
  <si>
    <t>PYSYVAISLUONTOINEN</t>
  </si>
  <si>
    <t>MUUTMUUTTUOT</t>
  </si>
  <si>
    <t>KULUTYHT</t>
  </si>
  <si>
    <t>HENKKULYHT</t>
  </si>
  <si>
    <t>PALKATPALK</t>
  </si>
  <si>
    <t>HENKILOSIVKULELAK</t>
  </si>
  <si>
    <t>HENKILOSIVKULMUUT</t>
  </si>
  <si>
    <t>MUUTKULUTYHT</t>
  </si>
  <si>
    <t>TARVTAVARAT</t>
  </si>
  <si>
    <t>PALVELOSTO</t>
  </si>
  <si>
    <t>TILIKUSTANNUKSET</t>
  </si>
  <si>
    <t>KONELAITE</t>
  </si>
  <si>
    <t>MUUTVARSKUL</t>
  </si>
  <si>
    <t>LIIKEVOITTO</t>
  </si>
  <si>
    <t>KERLAHJKOTITAL</t>
  </si>
  <si>
    <t>KERLAHJYRI</t>
  </si>
  <si>
    <t>KERLAHJMUUT</t>
  </si>
  <si>
    <t>VARAINHANKINTA</t>
  </si>
  <si>
    <t>MUUVARAINHANKINTA</t>
  </si>
  <si>
    <t>KERLAHJKULU</t>
  </si>
  <si>
    <t>VARAINHANKINTAKUL</t>
  </si>
  <si>
    <t>MUUTVARAINHANKINTAKUL</t>
  </si>
  <si>
    <t>VARAINHANKINTATUOT</t>
  </si>
  <si>
    <t>OSINKOTUOTOT</t>
  </si>
  <si>
    <t>KORKOTUOTOT</t>
  </si>
  <si>
    <t>MYYNTIVOITOT</t>
  </si>
  <si>
    <t>VUOKRATUOTOT</t>
  </si>
  <si>
    <t>KORKOKULUT</t>
  </si>
  <si>
    <t>VUOKRAKULUT</t>
  </si>
  <si>
    <t>MYYNTITAPPIOT</t>
  </si>
  <si>
    <t>MUUTKULUT</t>
  </si>
  <si>
    <t>KVARVONMUUTOS</t>
  </si>
  <si>
    <t>VARSSIJTUOT</t>
  </si>
  <si>
    <t>TUOTOTOSUUKSISTAOMIST</t>
  </si>
  <si>
    <t>TUOTOSUUKSISTAKONS</t>
  </si>
  <si>
    <t>TUOTOTMUISTA</t>
  </si>
  <si>
    <t>MUUTKORKORAHTUOTOT</t>
  </si>
  <si>
    <t>ARVONALENTUMISETPAL</t>
  </si>
  <si>
    <t>ARVONALENTUMISETPYSSIJ</t>
  </si>
  <si>
    <t>ARVONALENTUMISETVAIHTUVIEN</t>
  </si>
  <si>
    <t>KORKOKULUTRAHKULUT</t>
  </si>
  <si>
    <t>KORKOKULUTRAHKULUTSAMA</t>
  </si>
  <si>
    <t>RAHOITUSTUOTOT</t>
  </si>
  <si>
    <t>VOITTOENTILP</t>
  </si>
  <si>
    <t>POISTOERO</t>
  </si>
  <si>
    <t>SIDOTUT</t>
  </si>
  <si>
    <t>SIIRTOSIDOTTUUN</t>
  </si>
  <si>
    <t>SIIRTOSIDOTUSTA</t>
  </si>
  <si>
    <t>OMAKATTEISET</t>
  </si>
  <si>
    <t>SIIRTORAHASTOSTA</t>
  </si>
  <si>
    <t>SIIRTORAHASTOON</t>
  </si>
  <si>
    <t>TULOVEROT</t>
  </si>
  <si>
    <t>VAHEMMISTOOSUUDET</t>
  </si>
  <si>
    <t>TILIKAUDENVOITTO</t>
  </si>
  <si>
    <t>KORKVARSTOIMALV</t>
  </si>
  <si>
    <t>OKMKOMPENS</t>
  </si>
  <si>
    <t>HARJOITTELUKOULUJENVM</t>
  </si>
  <si>
    <t>MUURAHKOMP</t>
  </si>
  <si>
    <t>VMRAHHARJKOULU</t>
  </si>
  <si>
    <t>OKMRAHHARJKOULU</t>
  </si>
  <si>
    <t>HARJKOULUKULUYHT</t>
  </si>
  <si>
    <t>MAKSUASETUS</t>
  </si>
  <si>
    <t>KUNNATYHTYMAT</t>
  </si>
  <si>
    <t>POISTOT</t>
  </si>
  <si>
    <t>Muu valtio</t>
  </si>
  <si>
    <t>Myyntituotot</t>
  </si>
  <si>
    <t>LAB-ammattikorkeakoulu</t>
  </si>
  <si>
    <t>10126</t>
  </si>
  <si>
    <t>K LAB-ammattikorkeakoulu</t>
  </si>
  <si>
    <t>Lappeenrannan–Lahden teknillinen yliopisto</t>
  </si>
  <si>
    <t>K Lappeenrannan–Lahden teknillinen yliopisto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</si>
</sst>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Arial"/>
      <family val="2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2" fillId="0" borderId="0"/>
  </cellStyleXfs>
  <cellXfs count="240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Fill="1" applyProtection="1"/>
    <xf numFmtId="0" fontId="2" fillId="0" borderId="0" xfId="0" applyFont="1" applyFill="1" applyProtection="1"/>
    <xf numFmtId="0" fontId="0" fillId="0" borderId="0" xfId="0" applyProtection="1"/>
    <xf numFmtId="0" fontId="3" fillId="0" borderId="0" xfId="0" applyFont="1" applyFill="1" applyAlignment="1" applyProtection="1">
      <alignment horizontal="left"/>
    </xf>
    <xf numFmtId="0" fontId="5" fillId="0" borderId="0" xfId="0" applyFont="1" applyProtection="1">
      <protection locked="0"/>
    </xf>
    <xf numFmtId="3" fontId="0" fillId="0" borderId="0" xfId="0" applyNumberFormat="1" applyProtection="1">
      <protection locked="0"/>
    </xf>
    <xf numFmtId="49" fontId="3" fillId="0" borderId="18" xfId="0" applyNumberFormat="1" applyFont="1" applyFill="1" applyBorder="1" applyAlignment="1" applyProtection="1">
      <alignment vertical="top" wrapText="1"/>
    </xf>
    <xf numFmtId="3" fontId="0" fillId="2" borderId="0" xfId="0" applyNumberFormat="1" applyFill="1" applyProtection="1"/>
    <xf numFmtId="49" fontId="1" fillId="0" borderId="2" xfId="0" applyNumberFormat="1" applyFont="1" applyFill="1" applyBorder="1" applyAlignment="1" applyProtection="1">
      <alignment horizontal="center"/>
    </xf>
    <xf numFmtId="49" fontId="1" fillId="0" borderId="3" xfId="0" applyNumberFormat="1" applyFont="1" applyFill="1" applyBorder="1" applyAlignment="1" applyProtection="1">
      <alignment horizontal="center"/>
    </xf>
    <xf numFmtId="49" fontId="1" fillId="0" borderId="14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 applyProtection="1"/>
    <xf numFmtId="0" fontId="1" fillId="5" borderId="5" xfId="0" applyFont="1" applyFill="1" applyBorder="1" applyAlignment="1" applyProtection="1"/>
    <xf numFmtId="0" fontId="1" fillId="5" borderId="6" xfId="0" applyFont="1" applyFill="1" applyBorder="1" applyAlignment="1" applyProtection="1"/>
    <xf numFmtId="0" fontId="3" fillId="0" borderId="8" xfId="0" applyFont="1" applyFill="1" applyBorder="1" applyAlignment="1" applyProtection="1">
      <alignment vertical="top" wrapText="1"/>
    </xf>
    <xf numFmtId="0" fontId="0" fillId="0" borderId="0" xfId="0" applyAlignment="1">
      <alignment vertical="center"/>
    </xf>
    <xf numFmtId="0" fontId="11" fillId="0" borderId="0" xfId="0" applyFont="1" applyFill="1" applyBorder="1" applyAlignment="1" applyProtection="1">
      <alignment horizontal="left" vertical="top" wrapText="1"/>
    </xf>
    <xf numFmtId="49" fontId="4" fillId="0" borderId="6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/>
    <xf numFmtId="0" fontId="1" fillId="7" borderId="2" xfId="0" applyFont="1" applyFill="1" applyBorder="1" applyAlignment="1" applyProtection="1"/>
    <xf numFmtId="0" fontId="1" fillId="7" borderId="3" xfId="0" applyFont="1" applyFill="1" applyBorder="1" applyAlignment="1" applyProtection="1"/>
    <xf numFmtId="0" fontId="1" fillId="0" borderId="1" xfId="0" applyFont="1" applyFill="1" applyBorder="1" applyAlignment="1" applyProtection="1">
      <alignment horizontal="center"/>
    </xf>
    <xf numFmtId="49" fontId="3" fillId="0" borderId="8" xfId="0" applyNumberFormat="1" applyFont="1" applyFill="1" applyBorder="1" applyAlignment="1" applyProtection="1">
      <alignment horizontal="left" vertical="top" wrapText="1"/>
    </xf>
    <xf numFmtId="0" fontId="12" fillId="0" borderId="38" xfId="0" applyFont="1" applyFill="1" applyBorder="1" applyAlignment="1" applyProtection="1"/>
    <xf numFmtId="0" fontId="12" fillId="0" borderId="39" xfId="0" applyFont="1" applyFill="1" applyBorder="1" applyAlignment="1" applyProtection="1"/>
    <xf numFmtId="49" fontId="1" fillId="0" borderId="26" xfId="0" applyNumberFormat="1" applyFont="1" applyFill="1" applyBorder="1" applyAlignment="1" applyProtection="1">
      <alignment horizontal="center"/>
    </xf>
    <xf numFmtId="0" fontId="4" fillId="0" borderId="43" xfId="0" applyFont="1" applyFill="1" applyBorder="1" applyAlignment="1" applyProtection="1"/>
    <xf numFmtId="0" fontId="4" fillId="0" borderId="24" xfId="0" applyFont="1" applyFill="1" applyBorder="1" applyAlignment="1" applyProtection="1"/>
    <xf numFmtId="0" fontId="4" fillId="0" borderId="25" xfId="0" applyFont="1" applyFill="1" applyBorder="1" applyAlignment="1" applyProtection="1"/>
    <xf numFmtId="0" fontId="4" fillId="0" borderId="24" xfId="0" applyFont="1" applyFill="1" applyBorder="1" applyAlignment="1" applyProtection="1">
      <alignment horizontal="left"/>
    </xf>
    <xf numFmtId="0" fontId="8" fillId="6" borderId="32" xfId="0" applyFont="1" applyFill="1" applyBorder="1" applyAlignment="1">
      <alignment wrapText="1"/>
    </xf>
    <xf numFmtId="0" fontId="8" fillId="0" borderId="30" xfId="0" applyFont="1" applyBorder="1" applyAlignment="1">
      <alignment horizontal="left" wrapText="1"/>
    </xf>
    <xf numFmtId="49" fontId="3" fillId="0" borderId="3" xfId="0" applyNumberFormat="1" applyFont="1" applyFill="1" applyBorder="1" applyAlignment="1" applyProtection="1">
      <alignment horizontal="left" wrapText="1"/>
    </xf>
    <xf numFmtId="49" fontId="3" fillId="0" borderId="15" xfId="0" applyNumberFormat="1" applyFont="1" applyFill="1" applyBorder="1" applyAlignment="1" applyProtection="1">
      <alignment horizontal="left" wrapText="1"/>
    </xf>
    <xf numFmtId="49" fontId="3" fillId="0" borderId="14" xfId="0" applyNumberFormat="1" applyFont="1" applyFill="1" applyBorder="1" applyAlignment="1" applyProtection="1">
      <alignment horizontal="left" wrapText="1"/>
    </xf>
    <xf numFmtId="49" fontId="3" fillId="0" borderId="26" xfId="0" applyNumberFormat="1" applyFont="1" applyFill="1" applyBorder="1" applyAlignment="1" applyProtection="1">
      <alignment horizontal="left" wrapText="1"/>
    </xf>
    <xf numFmtId="0" fontId="8" fillId="0" borderId="14" xfId="0" applyFont="1" applyFill="1" applyBorder="1" applyAlignment="1">
      <alignment horizontal="left" wrapText="1"/>
    </xf>
    <xf numFmtId="49" fontId="3" fillId="0" borderId="30" xfId="0" applyNumberFormat="1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0" fontId="0" fillId="0" borderId="0" xfId="0" applyBorder="1" applyProtection="1"/>
    <xf numFmtId="0" fontId="0" fillId="0" borderId="0" xfId="0" applyBorder="1" applyAlignment="1">
      <alignment vertical="center"/>
    </xf>
    <xf numFmtId="0" fontId="3" fillId="0" borderId="12" xfId="0" applyFont="1" applyFill="1" applyBorder="1" applyAlignment="1" applyProtection="1">
      <alignment wrapText="1"/>
    </xf>
    <xf numFmtId="0" fontId="0" fillId="0" borderId="0" xfId="0" applyFill="1"/>
    <xf numFmtId="49" fontId="1" fillId="10" borderId="26" xfId="0" applyNumberFormat="1" applyFont="1" applyFill="1" applyBorder="1" applyAlignment="1" applyProtection="1">
      <alignment horizontal="left"/>
    </xf>
    <xf numFmtId="49" fontId="1" fillId="10" borderId="3" xfId="0" applyNumberFormat="1" applyFont="1" applyFill="1" applyBorder="1" applyAlignment="1" applyProtection="1">
      <alignment horizontal="left"/>
    </xf>
    <xf numFmtId="49" fontId="1" fillId="11" borderId="3" xfId="0" applyNumberFormat="1" applyFont="1" applyFill="1" applyBorder="1" applyAlignment="1" applyProtection="1">
      <alignment horizontal="center"/>
    </xf>
    <xf numFmtId="49" fontId="1" fillId="11" borderId="4" xfId="0" applyNumberFormat="1" applyFont="1" applyFill="1" applyBorder="1" applyAlignment="1" applyProtection="1">
      <alignment horizontal="center"/>
    </xf>
    <xf numFmtId="0" fontId="9" fillId="10" borderId="2" xfId="0" applyFont="1" applyFill="1" applyBorder="1"/>
    <xf numFmtId="0" fontId="9" fillId="10" borderId="3" xfId="0" applyFont="1" applyFill="1" applyBorder="1"/>
    <xf numFmtId="0" fontId="9" fillId="10" borderId="4" xfId="0" applyFont="1" applyFill="1" applyBorder="1"/>
    <xf numFmtId="0" fontId="3" fillId="0" borderId="13" xfId="0" applyFont="1" applyFill="1" applyBorder="1" applyAlignment="1" applyProtection="1">
      <alignment wrapText="1"/>
    </xf>
    <xf numFmtId="0" fontId="3" fillId="0" borderId="14" xfId="0" applyFont="1" applyFill="1" applyBorder="1" applyAlignment="1" applyProtection="1">
      <alignment wrapText="1"/>
    </xf>
    <xf numFmtId="0" fontId="3" fillId="0" borderId="15" xfId="0" applyFont="1" applyFill="1" applyBorder="1" applyAlignment="1" applyProtection="1">
      <alignment wrapText="1"/>
    </xf>
    <xf numFmtId="49" fontId="1" fillId="11" borderId="3" xfId="0" applyNumberFormat="1" applyFont="1" applyFill="1" applyBorder="1" applyAlignment="1" applyProtection="1">
      <alignment horizontal="left"/>
    </xf>
    <xf numFmtId="49" fontId="1" fillId="10" borderId="4" xfId="0" applyNumberFormat="1" applyFont="1" applyFill="1" applyBorder="1" applyAlignment="1" applyProtection="1">
      <alignment horizontal="left"/>
    </xf>
    <xf numFmtId="0" fontId="3" fillId="0" borderId="49" xfId="0" applyFont="1" applyFill="1" applyBorder="1" applyAlignment="1" applyProtection="1">
      <alignment wrapText="1"/>
    </xf>
    <xf numFmtId="0" fontId="3" fillId="0" borderId="17" xfId="0" applyFont="1" applyFill="1" applyBorder="1" applyAlignment="1" applyProtection="1">
      <alignment wrapText="1"/>
    </xf>
    <xf numFmtId="0" fontId="3" fillId="0" borderId="18" xfId="0" applyFont="1" applyFill="1" applyBorder="1" applyAlignment="1" applyProtection="1">
      <alignment wrapText="1"/>
    </xf>
    <xf numFmtId="49" fontId="4" fillId="0" borderId="6" xfId="0" applyNumberFormat="1" applyFont="1" applyFill="1" applyBorder="1" applyAlignment="1" applyProtection="1">
      <alignment vertical="top"/>
    </xf>
    <xf numFmtId="49" fontId="4" fillId="0" borderId="21" xfId="0" applyNumberFormat="1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horizontal="center"/>
    </xf>
    <xf numFmtId="0" fontId="10" fillId="0" borderId="17" xfId="0" applyFont="1" applyFill="1" applyBorder="1" applyAlignment="1">
      <alignment vertical="top" wrapText="1"/>
    </xf>
    <xf numFmtId="49" fontId="3" fillId="0" borderId="17" xfId="0" applyNumberFormat="1" applyFont="1" applyFill="1" applyBorder="1" applyAlignment="1" applyProtection="1">
      <alignment vertical="top" wrapText="1"/>
    </xf>
    <xf numFmtId="0" fontId="10" fillId="0" borderId="40" xfId="0" applyFont="1" applyFill="1" applyBorder="1" applyAlignment="1">
      <alignment vertical="top" wrapText="1"/>
    </xf>
    <xf numFmtId="49" fontId="4" fillId="0" borderId="9" xfId="0" applyNumberFormat="1" applyFont="1" applyFill="1" applyBorder="1" applyAlignment="1" applyProtection="1">
      <alignment vertical="top"/>
    </xf>
    <xf numFmtId="49" fontId="4" fillId="0" borderId="38" xfId="0" applyNumberFormat="1" applyFont="1" applyFill="1" applyBorder="1" applyAlignment="1" applyProtection="1">
      <alignment vertical="top" wrapText="1"/>
    </xf>
    <xf numFmtId="49" fontId="4" fillId="0" borderId="28" xfId="0" applyNumberFormat="1" applyFont="1" applyFill="1" applyBorder="1" applyAlignment="1" applyProtection="1">
      <alignment vertical="top" wrapText="1"/>
    </xf>
    <xf numFmtId="0" fontId="10" fillId="0" borderId="16" xfId="0" applyFont="1" applyFill="1" applyBorder="1" applyAlignment="1">
      <alignment horizontal="left" vertical="top" wrapText="1"/>
    </xf>
    <xf numFmtId="49" fontId="1" fillId="0" borderId="36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1" fillId="7" borderId="4" xfId="0" applyFont="1" applyFill="1" applyBorder="1" applyAlignment="1" applyProtection="1"/>
    <xf numFmtId="0" fontId="1" fillId="0" borderId="50" xfId="0" applyFont="1" applyFill="1" applyBorder="1" applyAlignment="1" applyProtection="1">
      <alignment horizontal="center"/>
    </xf>
    <xf numFmtId="0" fontId="4" fillId="8" borderId="6" xfId="0" applyFont="1" applyFill="1" applyBorder="1" applyAlignment="1" applyProtection="1"/>
    <xf numFmtId="0" fontId="0" fillId="9" borderId="47" xfId="0" applyFill="1" applyBorder="1" applyProtection="1"/>
    <xf numFmtId="0" fontId="7" fillId="4" borderId="6" xfId="0" applyFont="1" applyFill="1" applyBorder="1" applyProtection="1"/>
    <xf numFmtId="0" fontId="4" fillId="8" borderId="51" xfId="0" applyFont="1" applyFill="1" applyBorder="1" applyAlignment="1" applyProtection="1"/>
    <xf numFmtId="0" fontId="7" fillId="4" borderId="7" xfId="0" applyFont="1" applyFill="1" applyBorder="1" applyProtection="1"/>
    <xf numFmtId="49" fontId="1" fillId="0" borderId="30" xfId="0" applyNumberFormat="1" applyFont="1" applyFill="1" applyBorder="1" applyAlignment="1" applyProtection="1">
      <alignment horizontal="center"/>
    </xf>
    <xf numFmtId="49" fontId="1" fillId="0" borderId="31" xfId="0" applyNumberFormat="1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/>
    <xf numFmtId="0" fontId="1" fillId="0" borderId="14" xfId="0" applyFont="1" applyFill="1" applyBorder="1" applyAlignment="1" applyProtection="1"/>
    <xf numFmtId="0" fontId="1" fillId="0" borderId="15" xfId="0" applyFont="1" applyFill="1" applyBorder="1" applyAlignment="1" applyProtection="1"/>
    <xf numFmtId="0" fontId="1" fillId="0" borderId="2" xfId="0" applyFont="1" applyFill="1" applyBorder="1" applyAlignment="1" applyProtection="1">
      <alignment horizontal="center"/>
    </xf>
    <xf numFmtId="0" fontId="1" fillId="0" borderId="45" xfId="0" applyFont="1" applyFill="1" applyBorder="1" applyAlignment="1" applyProtection="1">
      <alignment horizontal="center"/>
    </xf>
    <xf numFmtId="0" fontId="13" fillId="0" borderId="34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Alignment="1">
      <alignment horizontal="center" vertical="center"/>
    </xf>
    <xf numFmtId="0" fontId="13" fillId="0" borderId="46" xfId="0" applyFont="1" applyFill="1" applyBorder="1" applyAlignment="1" applyProtection="1">
      <alignment horizontal="center"/>
    </xf>
    <xf numFmtId="3" fontId="0" fillId="2" borderId="0" xfId="0" applyNumberFormat="1" applyFill="1" applyProtection="1">
      <protection locked="0"/>
    </xf>
    <xf numFmtId="3" fontId="0" fillId="12" borderId="0" xfId="0" applyNumberFormat="1" applyFill="1" applyProtection="1">
      <protection locked="0"/>
    </xf>
    <xf numFmtId="3" fontId="0" fillId="12" borderId="0" xfId="0" applyNumberFormat="1" applyFill="1" applyProtection="1"/>
    <xf numFmtId="0" fontId="0" fillId="12" borderId="0" xfId="0" applyFill="1" applyProtection="1"/>
    <xf numFmtId="0" fontId="0" fillId="12" borderId="0" xfId="0" applyFill="1"/>
    <xf numFmtId="49" fontId="1" fillId="0" borderId="0" xfId="0" applyNumberFormat="1" applyFont="1" applyFill="1" applyBorder="1" applyAlignment="1" applyProtection="1">
      <alignment horizontal="center"/>
    </xf>
    <xf numFmtId="49" fontId="4" fillId="0" borderId="38" xfId="0" applyNumberFormat="1" applyFont="1" applyFill="1" applyBorder="1" applyAlignment="1" applyProtection="1">
      <alignment vertical="top"/>
    </xf>
    <xf numFmtId="49" fontId="4" fillId="0" borderId="28" xfId="0" applyNumberFormat="1" applyFont="1" applyFill="1" applyBorder="1" applyAlignment="1" applyProtection="1">
      <alignment vertical="top"/>
    </xf>
    <xf numFmtId="0" fontId="1" fillId="0" borderId="36" xfId="0" applyFont="1" applyFill="1" applyBorder="1" applyAlignment="1" applyProtection="1"/>
    <xf numFmtId="0" fontId="3" fillId="0" borderId="20" xfId="0" applyFont="1" applyFill="1" applyBorder="1" applyAlignment="1" applyProtection="1">
      <alignment wrapText="1"/>
    </xf>
    <xf numFmtId="49" fontId="4" fillId="0" borderId="10" xfId="0" applyNumberFormat="1" applyFont="1" applyFill="1" applyBorder="1" applyAlignment="1" applyProtection="1">
      <alignment vertical="center"/>
    </xf>
    <xf numFmtId="0" fontId="9" fillId="0" borderId="2" xfId="0" applyFont="1" applyFill="1" applyBorder="1" applyAlignment="1"/>
    <xf numFmtId="0" fontId="9" fillId="0" borderId="3" xfId="0" applyFont="1" applyFill="1" applyBorder="1" applyAlignment="1"/>
    <xf numFmtId="49" fontId="4" fillId="0" borderId="21" xfId="0" applyNumberFormat="1" applyFont="1" applyFill="1" applyBorder="1" applyAlignment="1" applyProtection="1">
      <alignment horizontal="center" vertical="top" wrapText="1"/>
    </xf>
    <xf numFmtId="0" fontId="14" fillId="0" borderId="30" xfId="0" applyFont="1" applyBorder="1" applyAlignment="1">
      <alignment wrapText="1"/>
    </xf>
    <xf numFmtId="0" fontId="1" fillId="0" borderId="34" xfId="0" applyFont="1" applyFill="1" applyBorder="1" applyAlignment="1" applyProtection="1"/>
    <xf numFmtId="0" fontId="1" fillId="0" borderId="34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left"/>
    </xf>
    <xf numFmtId="0" fontId="2" fillId="0" borderId="6" xfId="0" applyFont="1" applyFill="1" applyBorder="1" applyProtection="1"/>
    <xf numFmtId="49" fontId="1" fillId="0" borderId="12" xfId="0" applyNumberFormat="1" applyFont="1" applyFill="1" applyBorder="1" applyAlignment="1" applyProtection="1">
      <alignment horizontal="center"/>
    </xf>
    <xf numFmtId="49" fontId="1" fillId="0" borderId="20" xfId="0" applyNumberFormat="1" applyFont="1" applyFill="1" applyBorder="1" applyAlignment="1" applyProtection="1">
      <alignment horizontal="center"/>
    </xf>
    <xf numFmtId="0" fontId="0" fillId="2" borderId="0" xfId="0" applyFill="1"/>
    <xf numFmtId="0" fontId="1" fillId="0" borderId="0" xfId="0" quotePrefix="1" applyFont="1"/>
    <xf numFmtId="49" fontId="0" fillId="0" borderId="0" xfId="0" applyNumberFormat="1"/>
    <xf numFmtId="0" fontId="0" fillId="0" borderId="0" xfId="0" quotePrefix="1"/>
    <xf numFmtId="49" fontId="0" fillId="0" borderId="0" xfId="0" applyNumberFormat="1" applyProtection="1"/>
    <xf numFmtId="3" fontId="0" fillId="0" borderId="0" xfId="0" applyNumberFormat="1" applyProtection="1"/>
    <xf numFmtId="1" fontId="15" fillId="0" borderId="0" xfId="0" applyNumberFormat="1" applyFont="1" applyFill="1" applyProtection="1"/>
    <xf numFmtId="49" fontId="4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7" fillId="0" borderId="0" xfId="0" applyFont="1"/>
    <xf numFmtId="49" fontId="7" fillId="0" borderId="0" xfId="0" applyNumberFormat="1" applyFont="1" applyProtection="1"/>
    <xf numFmtId="0" fontId="7" fillId="0" borderId="0" xfId="0" applyFont="1" applyProtection="1"/>
    <xf numFmtId="0" fontId="4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" fontId="0" fillId="0" borderId="0" xfId="0" applyNumberFormat="1" applyProtection="1"/>
    <xf numFmtId="49" fontId="4" fillId="0" borderId="21" xfId="0" applyNumberFormat="1" applyFont="1" applyFill="1" applyBorder="1" applyAlignment="1" applyProtection="1">
      <alignment horizontal="center" vertical="top" wrapText="1"/>
    </xf>
    <xf numFmtId="49" fontId="4" fillId="0" borderId="22" xfId="0" applyNumberFormat="1" applyFont="1" applyFill="1" applyBorder="1" applyAlignment="1" applyProtection="1">
      <alignment horizontal="center" vertical="top" wrapText="1"/>
    </xf>
    <xf numFmtId="0" fontId="9" fillId="0" borderId="7" xfId="0" applyFont="1" applyBorder="1" applyAlignment="1">
      <alignment horizontal="center" wrapText="1"/>
    </xf>
    <xf numFmtId="0" fontId="9" fillId="0" borderId="48" xfId="0" applyFont="1" applyBorder="1" applyAlignment="1">
      <alignment horizontal="center" wrapText="1"/>
    </xf>
    <xf numFmtId="0" fontId="4" fillId="0" borderId="44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left"/>
    </xf>
    <xf numFmtId="0" fontId="4" fillId="0" borderId="25" xfId="0" applyFont="1" applyFill="1" applyBorder="1" applyAlignment="1" applyProtection="1">
      <alignment horizontal="left"/>
    </xf>
    <xf numFmtId="0" fontId="8" fillId="0" borderId="4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47" xfId="0" applyFont="1" applyBorder="1" applyAlignment="1" applyProtection="1">
      <alignment horizontal="left" vertical="top" wrapText="1"/>
    </xf>
    <xf numFmtId="0" fontId="8" fillId="0" borderId="8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left" vertical="top" wrapText="1"/>
    </xf>
    <xf numFmtId="49" fontId="4" fillId="0" borderId="27" xfId="0" applyNumberFormat="1" applyFont="1" applyFill="1" applyBorder="1" applyAlignment="1" applyProtection="1">
      <alignment horizontal="center" vertical="top" wrapText="1"/>
    </xf>
    <xf numFmtId="0" fontId="9" fillId="0" borderId="47" xfId="0" applyFont="1" applyBorder="1" applyAlignment="1" applyProtection="1">
      <alignment horizontal="center" vertical="top" wrapText="1"/>
    </xf>
    <xf numFmtId="0" fontId="9" fillId="0" borderId="8" xfId="0" applyFont="1" applyBorder="1" applyAlignment="1" applyProtection="1">
      <alignment horizontal="center" vertical="top" wrapText="1"/>
    </xf>
    <xf numFmtId="0" fontId="9" fillId="0" borderId="11" xfId="0" applyFont="1" applyBorder="1" applyAlignment="1" applyProtection="1">
      <alignment horizontal="center" vertical="top" wrapText="1"/>
    </xf>
    <xf numFmtId="49" fontId="3" fillId="0" borderId="8" xfId="0" applyNumberFormat="1" applyFont="1" applyFill="1" applyBorder="1" applyAlignment="1" applyProtection="1">
      <alignment vertical="top" wrapText="1"/>
    </xf>
    <xf numFmtId="49" fontId="3" fillId="0" borderId="23" xfId="0" applyNumberFormat="1" applyFont="1" applyFill="1" applyBorder="1" applyAlignment="1" applyProtection="1">
      <alignment vertical="top" wrapText="1"/>
    </xf>
    <xf numFmtId="0" fontId="10" fillId="0" borderId="23" xfId="0" applyFont="1" applyBorder="1" applyAlignment="1">
      <alignment wrapText="1"/>
    </xf>
    <xf numFmtId="49" fontId="3" fillId="0" borderId="46" xfId="0" applyNumberFormat="1" applyFont="1" applyFill="1" applyBorder="1" applyAlignment="1" applyProtection="1">
      <alignment vertical="top" wrapText="1"/>
    </xf>
    <xf numFmtId="0" fontId="10" fillId="0" borderId="44" xfId="0" applyFont="1" applyBorder="1" applyAlignment="1">
      <alignment wrapText="1"/>
    </xf>
    <xf numFmtId="0" fontId="4" fillId="0" borderId="9" xfId="0" applyFont="1" applyFill="1" applyBorder="1" applyAlignment="1" applyProtection="1">
      <alignment horizontal="center" wrapText="1"/>
    </xf>
    <xf numFmtId="0" fontId="4" fillId="0" borderId="38" xfId="0" applyFont="1" applyFill="1" applyBorder="1" applyAlignment="1" applyProtection="1">
      <alignment horizontal="center" wrapText="1"/>
    </xf>
    <xf numFmtId="0" fontId="4" fillId="0" borderId="39" xfId="0" applyFont="1" applyFill="1" applyBorder="1" applyAlignment="1" applyProtection="1">
      <alignment horizontal="center" wrapText="1"/>
    </xf>
    <xf numFmtId="0" fontId="3" fillId="0" borderId="29" xfId="0" applyFont="1" applyFill="1" applyBorder="1" applyAlignment="1" applyProtection="1">
      <alignment horizontal="center" wrapText="1"/>
    </xf>
    <xf numFmtId="0" fontId="3" fillId="0" borderId="37" xfId="0" applyFont="1" applyFill="1" applyBorder="1" applyAlignment="1" applyProtection="1">
      <alignment horizontal="center" wrapText="1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" fillId="0" borderId="8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49" fontId="3" fillId="0" borderId="8" xfId="0" applyNumberFormat="1" applyFont="1" applyFill="1" applyBorder="1" applyAlignment="1" applyProtection="1">
      <alignment horizontal="center" wrapText="1"/>
    </xf>
    <xf numFmtId="49" fontId="3" fillId="0" borderId="11" xfId="0" applyNumberFormat="1" applyFont="1" applyFill="1" applyBorder="1" applyAlignment="1" applyProtection="1">
      <alignment horizontal="center" wrapText="1"/>
    </xf>
    <xf numFmtId="49" fontId="4" fillId="0" borderId="5" xfId="0" applyNumberFormat="1" applyFont="1" applyFill="1" applyBorder="1" applyAlignment="1" applyProtection="1">
      <alignment vertical="top" wrapText="1"/>
    </xf>
    <xf numFmtId="0" fontId="1" fillId="0" borderId="12" xfId="0" applyFont="1" applyFill="1" applyBorder="1" applyAlignment="1" applyProtection="1"/>
    <xf numFmtId="49" fontId="3" fillId="0" borderId="32" xfId="0" applyNumberFormat="1" applyFont="1" applyFill="1" applyBorder="1" applyAlignment="1" applyProtection="1">
      <alignment vertical="top" wrapText="1"/>
    </xf>
    <xf numFmtId="0" fontId="0" fillId="0" borderId="30" xfId="0" applyBorder="1" applyAlignment="1">
      <alignment wrapText="1"/>
    </xf>
    <xf numFmtId="49" fontId="3" fillId="0" borderId="32" xfId="0" applyNumberFormat="1" applyFont="1" applyFill="1" applyBorder="1" applyAlignment="1" applyProtection="1">
      <alignment horizontal="center" vertical="top" wrapText="1"/>
    </xf>
    <xf numFmtId="49" fontId="3" fillId="0" borderId="30" xfId="0" applyNumberFormat="1" applyFont="1" applyFill="1" applyBorder="1" applyAlignment="1" applyProtection="1">
      <alignment horizontal="center" vertical="top" wrapText="1"/>
    </xf>
    <xf numFmtId="49" fontId="3" fillId="0" borderId="43" xfId="0" applyNumberFormat="1" applyFont="1" applyFill="1" applyBorder="1" applyAlignment="1" applyProtection="1">
      <alignment vertical="top" wrapText="1"/>
    </xf>
    <xf numFmtId="0" fontId="3" fillId="0" borderId="42" xfId="0" applyFont="1" applyFill="1" applyBorder="1" applyAlignment="1" applyProtection="1">
      <alignment vertical="top"/>
    </xf>
    <xf numFmtId="0" fontId="3" fillId="0" borderId="8" xfId="0" applyFont="1" applyFill="1" applyBorder="1" applyAlignment="1" applyProtection="1">
      <alignment vertical="top" wrapText="1"/>
    </xf>
    <xf numFmtId="0" fontId="10" fillId="0" borderId="23" xfId="0" applyFont="1" applyFill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49" fontId="3" fillId="0" borderId="27" xfId="0" applyNumberFormat="1" applyFont="1" applyFill="1" applyBorder="1" applyAlignment="1" applyProtection="1">
      <alignment vertical="top" wrapText="1"/>
    </xf>
    <xf numFmtId="0" fontId="0" fillId="0" borderId="31" xfId="0" applyBorder="1" applyAlignment="1">
      <alignment wrapText="1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23" xfId="0" applyFont="1" applyFill="1" applyBorder="1" applyAlignment="1" applyProtection="1">
      <alignment horizontal="center" vertical="top" wrapText="1"/>
    </xf>
    <xf numFmtId="49" fontId="8" fillId="0" borderId="52" xfId="0" applyNumberFormat="1" applyFont="1" applyFill="1" applyBorder="1" applyAlignment="1" applyProtection="1">
      <alignment horizontal="left" vertical="top" wrapText="1"/>
    </xf>
    <xf numFmtId="49" fontId="8" fillId="0" borderId="53" xfId="0" applyNumberFormat="1" applyFont="1" applyFill="1" applyBorder="1" applyAlignment="1" applyProtection="1">
      <alignment horizontal="left" vertical="top" wrapText="1"/>
    </xf>
    <xf numFmtId="49" fontId="3" fillId="0" borderId="21" xfId="0" applyNumberFormat="1" applyFont="1" applyFill="1" applyBorder="1" applyAlignment="1" applyProtection="1">
      <alignment horizontal="center" vertical="top" wrapText="1"/>
    </xf>
    <xf numFmtId="49" fontId="3" fillId="0" borderId="48" xfId="0" applyNumberFormat="1" applyFont="1" applyFill="1" applyBorder="1" applyAlignment="1" applyProtection="1">
      <alignment horizontal="center" vertical="top" wrapText="1"/>
    </xf>
    <xf numFmtId="49" fontId="4" fillId="0" borderId="47" xfId="0" applyNumberFormat="1" applyFont="1" applyFill="1" applyBorder="1" applyAlignment="1" applyProtection="1">
      <alignment horizontal="center" vertical="top" wrapText="1"/>
    </xf>
    <xf numFmtId="49" fontId="4" fillId="0" borderId="11" xfId="0" applyNumberFormat="1" applyFont="1" applyFill="1" applyBorder="1" applyAlignment="1" applyProtection="1">
      <alignment horizontal="center" vertical="top" wrapText="1"/>
    </xf>
    <xf numFmtId="0" fontId="14" fillId="0" borderId="7" xfId="0" applyFont="1" applyFill="1" applyBorder="1" applyAlignment="1" applyProtection="1">
      <alignment horizontal="center" wrapText="1"/>
    </xf>
    <xf numFmtId="0" fontId="14" fillId="0" borderId="48" xfId="0" applyFont="1" applyFill="1" applyBorder="1" applyAlignment="1" applyProtection="1">
      <alignment horizontal="center" wrapText="1"/>
    </xf>
    <xf numFmtId="49" fontId="3" fillId="0" borderId="46" xfId="0" applyNumberFormat="1" applyFont="1" applyFill="1" applyBorder="1" applyAlignment="1" applyProtection="1">
      <alignment horizont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</xf>
    <xf numFmtId="49" fontId="4" fillId="0" borderId="38" xfId="0" applyNumberFormat="1" applyFont="1" applyFill="1" applyBorder="1" applyAlignment="1" applyProtection="1">
      <alignment horizontal="left" vertical="center" wrapText="1"/>
    </xf>
    <xf numFmtId="49" fontId="4" fillId="0" borderId="28" xfId="0" applyNumberFormat="1" applyFont="1" applyFill="1" applyBorder="1" applyAlignment="1" applyProtection="1">
      <alignment horizontal="left" vertical="center" wrapText="1"/>
    </xf>
    <xf numFmtId="0" fontId="4" fillId="0" borderId="38" xfId="0" applyFont="1" applyFill="1" applyBorder="1" applyAlignment="1" applyProtection="1">
      <alignment horizontal="left" wrapText="1"/>
    </xf>
    <xf numFmtId="0" fontId="4" fillId="0" borderId="39" xfId="0" applyFont="1" applyFill="1" applyBorder="1" applyAlignment="1" applyProtection="1">
      <alignment horizontal="left" wrapText="1"/>
    </xf>
    <xf numFmtId="0" fontId="14" fillId="0" borderId="6" xfId="0" applyFont="1" applyFill="1" applyBorder="1" applyAlignment="1" applyProtection="1">
      <alignment horizontal="center" vertical="top" wrapText="1"/>
    </xf>
    <xf numFmtId="0" fontId="14" fillId="0" borderId="20" xfId="0" applyFont="1" applyFill="1" applyBorder="1" applyAlignment="1" applyProtection="1">
      <alignment horizontal="center" vertical="top" wrapText="1"/>
    </xf>
    <xf numFmtId="0" fontId="1" fillId="0" borderId="47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49" fontId="3" fillId="0" borderId="47" xfId="0" applyNumberFormat="1" applyFont="1" applyFill="1" applyBorder="1" applyAlignment="1" applyProtection="1">
      <alignment horizontal="center" vertical="top" wrapText="1"/>
    </xf>
    <xf numFmtId="49" fontId="3" fillId="0" borderId="11" xfId="0" applyNumberFormat="1" applyFont="1" applyFill="1" applyBorder="1" applyAlignment="1" applyProtection="1">
      <alignment horizontal="center" vertical="top" wrapText="1"/>
    </xf>
    <xf numFmtId="0" fontId="4" fillId="4" borderId="3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left"/>
    </xf>
    <xf numFmtId="0" fontId="1" fillId="0" borderId="38" xfId="0" applyFont="1" applyFill="1" applyBorder="1" applyAlignment="1" applyProtection="1">
      <alignment horizontal="left"/>
    </xf>
    <xf numFmtId="0" fontId="1" fillId="0" borderId="39" xfId="0" applyFont="1" applyFill="1" applyBorder="1" applyAlignment="1" applyProtection="1">
      <alignment horizontal="left"/>
    </xf>
    <xf numFmtId="49" fontId="3" fillId="0" borderId="35" xfId="0" applyNumberFormat="1" applyFont="1" applyFill="1" applyBorder="1" applyAlignment="1" applyProtection="1">
      <alignment horizontal="center" vertical="top"/>
    </xf>
    <xf numFmtId="49" fontId="3" fillId="0" borderId="23" xfId="0" applyNumberFormat="1" applyFont="1" applyFill="1" applyBorder="1" applyAlignment="1" applyProtection="1">
      <alignment horizontal="center" vertical="top"/>
    </xf>
    <xf numFmtId="49" fontId="4" fillId="3" borderId="14" xfId="0" applyNumberFormat="1" applyFont="1" applyFill="1" applyBorder="1" applyAlignment="1" applyProtection="1">
      <alignment horizontal="center" wrapText="1"/>
    </xf>
    <xf numFmtId="49" fontId="3" fillId="0" borderId="1" xfId="0" applyNumberFormat="1" applyFont="1" applyFill="1" applyBorder="1" applyAlignment="1" applyProtection="1">
      <alignment vertical="top" wrapText="1"/>
    </xf>
    <xf numFmtId="0" fontId="3" fillId="0" borderId="19" xfId="0" applyFont="1" applyFill="1" applyBorder="1" applyAlignment="1" applyProtection="1">
      <alignment vertical="top" wrapText="1"/>
    </xf>
    <xf numFmtId="0" fontId="3" fillId="0" borderId="33" xfId="0" applyFont="1" applyFill="1" applyBorder="1" applyAlignment="1" applyProtection="1">
      <alignment vertical="top" wrapText="1"/>
    </xf>
    <xf numFmtId="0" fontId="10" fillId="0" borderId="25" xfId="0" applyFont="1" applyFill="1" applyBorder="1" applyAlignment="1">
      <alignment vertical="top" wrapText="1"/>
    </xf>
    <xf numFmtId="49" fontId="3" fillId="0" borderId="35" xfId="0" applyNumberFormat="1" applyFont="1" applyFill="1" applyBorder="1" applyAlignment="1" applyProtection="1">
      <alignment horizontal="left" vertical="top" wrapText="1"/>
    </xf>
    <xf numFmtId="49" fontId="3" fillId="0" borderId="8" xfId="0" applyNumberFormat="1" applyFont="1" applyFill="1" applyBorder="1" applyAlignment="1" applyProtection="1">
      <alignment horizontal="left" vertical="top" wrapText="1"/>
    </xf>
    <xf numFmtId="49" fontId="4" fillId="0" borderId="16" xfId="0" applyNumberFormat="1" applyFont="1" applyFill="1" applyBorder="1" applyAlignment="1" applyProtection="1">
      <alignment horizontal="left" vertical="center" wrapText="1"/>
    </xf>
    <xf numFmtId="49" fontId="4" fillId="0" borderId="40" xfId="0" applyNumberFormat="1" applyFont="1" applyFill="1" applyBorder="1" applyAlignment="1" applyProtection="1">
      <alignment horizontal="left" vertical="center" wrapText="1"/>
    </xf>
    <xf numFmtId="49" fontId="4" fillId="0" borderId="4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/>
  </cellXfs>
  <cellStyles count="4">
    <cellStyle name="Normaali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L106"/>
  <sheetViews>
    <sheetView tabSelected="1" zoomScale="90" zoomScaleNormal="90" workbookViewId="0">
      <selection activeCell="A10" sqref="A10"/>
    </sheetView>
  </sheetViews>
  <sheetFormatPr defaultRowHeight="15" x14ac:dyDescent="0.25"/>
  <cols>
    <col min="1" max="1" width="22.42578125" customWidth="1"/>
    <col min="3" max="3" width="17.28515625" customWidth="1"/>
    <col min="4" max="4" width="14.42578125" customWidth="1"/>
    <col min="5" max="5" width="14.28515625" customWidth="1"/>
    <col min="6" max="6" width="14.7109375" customWidth="1"/>
    <col min="7" max="7" width="15" customWidth="1"/>
    <col min="8" max="8" width="14.7109375" customWidth="1"/>
    <col min="9" max="9" width="16.7109375" customWidth="1"/>
    <col min="10" max="10" width="14.28515625" customWidth="1"/>
    <col min="11" max="11" width="17.42578125" customWidth="1"/>
    <col min="12" max="12" width="20" customWidth="1"/>
    <col min="13" max="14" width="14.85546875" customWidth="1"/>
    <col min="15" max="16" width="15.140625" customWidth="1"/>
    <col min="17" max="17" width="14.85546875" customWidth="1"/>
    <col min="18" max="19" width="15.140625" customWidth="1"/>
    <col min="20" max="20" width="15" customWidth="1"/>
    <col min="21" max="21" width="15.28515625" customWidth="1"/>
    <col min="22" max="23" width="15.7109375" customWidth="1"/>
    <col min="24" max="24" width="15.85546875" customWidth="1"/>
    <col min="25" max="25" width="16.5703125" customWidth="1"/>
    <col min="26" max="26" width="16.42578125" customWidth="1"/>
    <col min="27" max="27" width="17" customWidth="1"/>
    <col min="28" max="28" width="17.42578125" customWidth="1"/>
    <col min="29" max="29" width="16.85546875" customWidth="1"/>
    <col min="30" max="30" width="16" customWidth="1"/>
    <col min="31" max="31" width="16.42578125" customWidth="1"/>
    <col min="32" max="32" width="15.85546875" customWidth="1"/>
    <col min="34" max="38" width="9.140625" hidden="1" customWidth="1"/>
  </cols>
  <sheetData>
    <row r="2" spans="1:38" s="4" customForma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38" s="4" customFormat="1" ht="15.75" thickBot="1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38" s="95" customFormat="1" ht="15.75" customHeight="1" thickBot="1" x14ac:dyDescent="0.25">
      <c r="A4" s="115" t="s">
        <v>1</v>
      </c>
      <c r="B4" s="115" t="s">
        <v>2</v>
      </c>
      <c r="C4" s="90" t="s">
        <v>3</v>
      </c>
      <c r="D4" s="68" t="s">
        <v>4</v>
      </c>
      <c r="E4" s="68" t="s">
        <v>5</v>
      </c>
      <c r="F4" s="68" t="s">
        <v>6</v>
      </c>
      <c r="G4" s="68" t="s">
        <v>7</v>
      </c>
      <c r="H4" s="68" t="s">
        <v>8</v>
      </c>
      <c r="I4" s="91" t="s">
        <v>9</v>
      </c>
      <c r="J4" s="68" t="s">
        <v>10</v>
      </c>
      <c r="K4" s="68" t="s">
        <v>11</v>
      </c>
      <c r="L4" s="68"/>
      <c r="M4" s="68" t="s">
        <v>12</v>
      </c>
      <c r="N4" s="68" t="s">
        <v>13</v>
      </c>
      <c r="O4" s="68" t="s">
        <v>14</v>
      </c>
      <c r="P4" s="68" t="s">
        <v>15</v>
      </c>
      <c r="Q4" s="68" t="s">
        <v>16</v>
      </c>
      <c r="R4" s="68" t="s">
        <v>17</v>
      </c>
      <c r="S4" s="68" t="s">
        <v>59</v>
      </c>
      <c r="T4" s="68" t="s">
        <v>60</v>
      </c>
      <c r="U4" s="68" t="s">
        <v>61</v>
      </c>
      <c r="V4" s="68" t="s">
        <v>62</v>
      </c>
      <c r="W4" s="68" t="s">
        <v>63</v>
      </c>
      <c r="X4" s="68" t="s">
        <v>64</v>
      </c>
      <c r="Y4" s="92" t="s">
        <v>65</v>
      </c>
      <c r="Z4" s="93" t="s">
        <v>66</v>
      </c>
      <c r="AA4" s="93" t="s">
        <v>67</v>
      </c>
      <c r="AB4" s="93" t="s">
        <v>68</v>
      </c>
      <c r="AC4" s="94" t="s">
        <v>69</v>
      </c>
      <c r="AD4" s="98"/>
    </row>
    <row r="5" spans="1:38" s="4" customFormat="1" ht="15.75" customHeight="1" thickBot="1" x14ac:dyDescent="0.3">
      <c r="A5" s="116"/>
      <c r="B5" s="117"/>
      <c r="C5" s="18" t="s">
        <v>43</v>
      </c>
      <c r="D5" s="19"/>
      <c r="E5" s="19"/>
      <c r="F5" s="19"/>
      <c r="G5" s="19"/>
      <c r="H5" s="19"/>
      <c r="I5" s="83" t="s">
        <v>126</v>
      </c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1"/>
      <c r="Z5" s="82" t="s">
        <v>142</v>
      </c>
      <c r="AA5" s="82"/>
      <c r="AB5" s="82"/>
      <c r="AC5" s="84"/>
    </row>
    <row r="6" spans="1:38" s="4" customFormat="1" ht="15.75" customHeight="1" thickBot="1" x14ac:dyDescent="0.3">
      <c r="A6" s="118"/>
      <c r="B6" s="119"/>
      <c r="C6" s="85"/>
      <c r="D6" s="85"/>
      <c r="E6" s="85"/>
      <c r="F6" s="85"/>
      <c r="G6" s="86"/>
      <c r="H6" s="104"/>
      <c r="I6" s="32" t="s">
        <v>95</v>
      </c>
      <c r="J6" s="33"/>
      <c r="K6" s="33"/>
      <c r="L6" s="33"/>
      <c r="M6" s="33"/>
      <c r="N6" s="34"/>
      <c r="O6" s="33"/>
      <c r="P6" s="158" t="s">
        <v>97</v>
      </c>
      <c r="Q6" s="159"/>
      <c r="R6" s="159"/>
      <c r="S6" s="160"/>
      <c r="T6" s="35" t="s">
        <v>96</v>
      </c>
      <c r="U6" s="35"/>
      <c r="V6" s="35"/>
      <c r="W6" s="35"/>
      <c r="X6" s="35"/>
      <c r="Y6" s="168" t="s">
        <v>122</v>
      </c>
      <c r="Z6" s="161" t="s">
        <v>123</v>
      </c>
      <c r="AA6" s="164" t="s">
        <v>124</v>
      </c>
      <c r="AB6" s="164" t="s">
        <v>168</v>
      </c>
      <c r="AC6" s="161" t="s">
        <v>125</v>
      </c>
    </row>
    <row r="7" spans="1:38" s="4" customFormat="1" ht="15.75" customHeight="1" thickTop="1" x14ac:dyDescent="0.25">
      <c r="A7" s="184" t="s">
        <v>105</v>
      </c>
      <c r="B7" s="186" t="s">
        <v>27</v>
      </c>
      <c r="C7" s="188" t="s">
        <v>43</v>
      </c>
      <c r="D7" s="190" t="s">
        <v>102</v>
      </c>
      <c r="E7" s="190" t="s">
        <v>207</v>
      </c>
      <c r="F7" s="192" t="s">
        <v>209</v>
      </c>
      <c r="G7" s="199" t="s">
        <v>208</v>
      </c>
      <c r="H7" s="203" t="s">
        <v>195</v>
      </c>
      <c r="I7" s="194" t="s">
        <v>103</v>
      </c>
      <c r="J7" s="230" t="s">
        <v>101</v>
      </c>
      <c r="K7" s="232" t="s">
        <v>74</v>
      </c>
      <c r="L7" s="196" t="s">
        <v>275</v>
      </c>
      <c r="M7" s="196" t="s">
        <v>394</v>
      </c>
      <c r="N7" s="196" t="s">
        <v>49</v>
      </c>
      <c r="O7" s="201" t="s">
        <v>104</v>
      </c>
      <c r="P7" s="171" t="s">
        <v>75</v>
      </c>
      <c r="Q7" s="171" t="s">
        <v>56</v>
      </c>
      <c r="R7" s="171" t="s">
        <v>50</v>
      </c>
      <c r="S7" s="227" t="s">
        <v>51</v>
      </c>
      <c r="T7" s="171" t="s">
        <v>48</v>
      </c>
      <c r="U7" s="171" t="s">
        <v>52</v>
      </c>
      <c r="V7" s="171" t="s">
        <v>53</v>
      </c>
      <c r="W7" s="171" t="s">
        <v>54</v>
      </c>
      <c r="X7" s="174" t="s">
        <v>55</v>
      </c>
      <c r="Y7" s="169"/>
      <c r="Z7" s="162"/>
      <c r="AA7" s="165"/>
      <c r="AB7" s="165"/>
      <c r="AC7" s="162"/>
      <c r="AE7"/>
      <c r="AF7" s="21"/>
      <c r="AG7" s="21"/>
      <c r="AH7" s="21"/>
      <c r="AK7" s="21"/>
    </row>
    <row r="8" spans="1:38" s="4" customFormat="1" ht="58.5" customHeight="1" thickBot="1" x14ac:dyDescent="0.3">
      <c r="A8" s="185"/>
      <c r="B8" s="187"/>
      <c r="C8" s="189"/>
      <c r="D8" s="191"/>
      <c r="E8" s="191"/>
      <c r="F8" s="193"/>
      <c r="G8" s="200"/>
      <c r="H8" s="204"/>
      <c r="I8" s="195"/>
      <c r="J8" s="231"/>
      <c r="K8" s="233"/>
      <c r="L8" s="197"/>
      <c r="M8" s="198"/>
      <c r="N8" s="197"/>
      <c r="O8" s="202"/>
      <c r="P8" s="173"/>
      <c r="Q8" s="198"/>
      <c r="R8" s="198"/>
      <c r="S8" s="228"/>
      <c r="T8" s="198"/>
      <c r="U8" s="172"/>
      <c r="V8" s="173"/>
      <c r="W8" s="173"/>
      <c r="X8" s="175"/>
      <c r="Y8" s="170"/>
      <c r="Z8" s="163"/>
      <c r="AA8" s="166"/>
      <c r="AB8" s="166"/>
      <c r="AC8" s="163"/>
      <c r="AE8"/>
      <c r="AG8"/>
    </row>
    <row r="9" spans="1:38" s="14" customFormat="1" ht="36" hidden="1" customHeight="1" x14ac:dyDescent="0.25">
      <c r="A9" s="13" t="s">
        <v>306</v>
      </c>
      <c r="B9" s="13" t="s">
        <v>307</v>
      </c>
      <c r="C9" s="13" t="s">
        <v>308</v>
      </c>
      <c r="D9" s="15" t="s">
        <v>309</v>
      </c>
      <c r="E9" s="15" t="s">
        <v>310</v>
      </c>
      <c r="F9" s="15" t="s">
        <v>311</v>
      </c>
      <c r="G9" s="15" t="s">
        <v>312</v>
      </c>
      <c r="H9" s="15" t="s">
        <v>313</v>
      </c>
      <c r="I9" s="15" t="s">
        <v>314</v>
      </c>
      <c r="J9" s="15" t="s">
        <v>25</v>
      </c>
      <c r="K9" s="15" t="s">
        <v>315</v>
      </c>
      <c r="L9" s="15" t="s">
        <v>316</v>
      </c>
      <c r="M9" s="15" t="s">
        <v>317</v>
      </c>
      <c r="N9" s="15" t="s">
        <v>392</v>
      </c>
      <c r="O9" s="15" t="s">
        <v>318</v>
      </c>
      <c r="P9" s="15" t="s">
        <v>319</v>
      </c>
      <c r="Q9" s="15" t="s">
        <v>320</v>
      </c>
      <c r="R9" s="15" t="s">
        <v>321</v>
      </c>
      <c r="S9" s="15" t="s">
        <v>322</v>
      </c>
      <c r="T9" s="15" t="s">
        <v>323</v>
      </c>
      <c r="U9" s="15" t="s">
        <v>324</v>
      </c>
      <c r="V9" s="16" t="s">
        <v>325</v>
      </c>
      <c r="W9" s="14" t="s">
        <v>326</v>
      </c>
      <c r="X9" s="14" t="s">
        <v>327</v>
      </c>
      <c r="Y9" s="129" t="s">
        <v>328</v>
      </c>
      <c r="Z9" s="129" t="s">
        <v>391</v>
      </c>
      <c r="AA9" s="14" t="s">
        <v>329</v>
      </c>
      <c r="AB9" s="14" t="s">
        <v>330</v>
      </c>
      <c r="AC9" s="14" t="s">
        <v>331</v>
      </c>
      <c r="AH9" s="124" t="s">
        <v>277</v>
      </c>
      <c r="AI9" s="4" t="s">
        <v>278</v>
      </c>
      <c r="AJ9" s="4" t="s">
        <v>279</v>
      </c>
      <c r="AK9" s="4" t="s">
        <v>280</v>
      </c>
      <c r="AL9" s="4" t="s">
        <v>281</v>
      </c>
    </row>
    <row r="10" spans="1:38" s="4" customFormat="1" x14ac:dyDescent="0.25">
      <c r="A10" s="1" t="s">
        <v>273</v>
      </c>
      <c r="B10" s="6" t="s">
        <v>30</v>
      </c>
      <c r="C10" s="9">
        <f>SUM(D10:H10)</f>
        <v>0</v>
      </c>
      <c r="D10" s="7"/>
      <c r="E10" s="99">
        <f>SUM(I10:X10)</f>
        <v>0</v>
      </c>
      <c r="F10" s="7"/>
      <c r="G10" s="99">
        <f>SUM(Z10:AC10)</f>
        <v>0</v>
      </c>
      <c r="H10" s="100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H10" s="4" t="str">
        <f>IF(A10="-- Valitse korkeakoulu --","",VLOOKUP(A10,Parametrit!C$2:D$37,2,FALSE))</f>
        <v/>
      </c>
      <c r="AI10" s="4" t="s">
        <v>5</v>
      </c>
      <c r="AJ10" s="153">
        <v>1</v>
      </c>
      <c r="AK10" s="153">
        <v>1</v>
      </c>
      <c r="AL10" s="125">
        <f>SUM(C10:AC10)+666</f>
        <v>666</v>
      </c>
    </row>
    <row r="11" spans="1:38" s="17" customFormat="1" x14ac:dyDescent="0.25">
      <c r="A11" s="4" t="str">
        <f>A10</f>
        <v>-- Valitse korkeakoulu --</v>
      </c>
      <c r="B11" s="6" t="s">
        <v>30</v>
      </c>
      <c r="C11" s="9">
        <f t="shared" ref="C11:C13" si="0">SUM(D11:H11)</f>
        <v>0</v>
      </c>
      <c r="D11" s="7"/>
      <c r="E11" s="99">
        <f>SUM(I11:X11)</f>
        <v>0</v>
      </c>
      <c r="F11" s="7"/>
      <c r="G11" s="99">
        <f>SUM(Z11:AC11)</f>
        <v>0</v>
      </c>
      <c r="H11" s="100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H11" s="4" t="str">
        <f>IF(A11="-- Valitse korkeakoulu --","",VLOOKUP(A11,Parametrit!C$2:D$37,2,FALSE))</f>
        <v/>
      </c>
      <c r="AI11" s="4" t="s">
        <v>5</v>
      </c>
      <c r="AJ11" s="153">
        <v>1</v>
      </c>
      <c r="AK11" s="153">
        <v>2</v>
      </c>
      <c r="AL11" s="125">
        <f t="shared" ref="AL11:AL13" si="1">SUM(C11:AC11)+666</f>
        <v>666</v>
      </c>
    </row>
    <row r="12" spans="1:38" s="17" customFormat="1" x14ac:dyDescent="0.25">
      <c r="A12" s="4" t="s">
        <v>274</v>
      </c>
      <c r="B12" s="6" t="s">
        <v>30</v>
      </c>
      <c r="C12" s="9">
        <f t="shared" si="0"/>
        <v>0</v>
      </c>
      <c r="D12" s="7"/>
      <c r="E12" s="7"/>
      <c r="F12" s="7"/>
      <c r="G12" s="7"/>
      <c r="H12" s="7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1"/>
      <c r="W12" s="102"/>
      <c r="X12" s="102"/>
      <c r="Y12" s="102"/>
      <c r="Z12" s="102"/>
      <c r="AA12" s="102"/>
      <c r="AB12" s="102"/>
      <c r="AC12" s="102"/>
      <c r="AH12" s="4" t="str">
        <f>IF(A12="-- Valitse konserni --","",VLOOKUP(A12,Parametrit!C$40:D$74,2,FALSE))</f>
        <v/>
      </c>
      <c r="AI12" s="4" t="s">
        <v>11</v>
      </c>
      <c r="AJ12" s="153">
        <v>1</v>
      </c>
      <c r="AK12" s="153">
        <v>3</v>
      </c>
      <c r="AL12" s="125">
        <f t="shared" si="1"/>
        <v>666</v>
      </c>
    </row>
    <row r="13" spans="1:38" s="17" customFormat="1" x14ac:dyDescent="0.25">
      <c r="A13" s="4" t="str">
        <f>A12</f>
        <v>-- Valitse konserni --</v>
      </c>
      <c r="B13" s="6" t="s">
        <v>30</v>
      </c>
      <c r="C13" s="9">
        <f t="shared" si="0"/>
        <v>0</v>
      </c>
      <c r="D13" s="7"/>
      <c r="E13" s="7"/>
      <c r="F13" s="7"/>
      <c r="G13" s="7"/>
      <c r="H13" s="7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1"/>
      <c r="W13" s="102"/>
      <c r="X13" s="102"/>
      <c r="Y13" s="102"/>
      <c r="Z13" s="102"/>
      <c r="AA13" s="102"/>
      <c r="AB13" s="102"/>
      <c r="AC13" s="102"/>
      <c r="AH13" s="4" t="str">
        <f>IF(A13="-- Valitse konserni --","",VLOOKUP(A13,Parametrit!C$40:D$74,2,FALSE))</f>
        <v/>
      </c>
      <c r="AI13" s="4" t="s">
        <v>11</v>
      </c>
      <c r="AJ13" s="153">
        <v>1</v>
      </c>
      <c r="AK13" s="153">
        <v>4</v>
      </c>
      <c r="AL13" s="125">
        <f t="shared" si="1"/>
        <v>666</v>
      </c>
    </row>
    <row r="14" spans="1:38" x14ac:dyDescent="0.25">
      <c r="X14" s="21"/>
      <c r="AH14" s="4"/>
      <c r="AI14" s="4"/>
      <c r="AJ14" s="4"/>
      <c r="AK14" s="4"/>
      <c r="AL14" s="4"/>
    </row>
    <row r="15" spans="1:38" s="46" customFormat="1" ht="15.75" thickBot="1" x14ac:dyDescent="0.3">
      <c r="A15" s="44"/>
      <c r="B15" s="45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Y15" s="47"/>
      <c r="AH15" s="126"/>
      <c r="AI15" s="126"/>
      <c r="AJ15" s="4"/>
      <c r="AK15" s="4"/>
      <c r="AL15" s="4"/>
    </row>
    <row r="16" spans="1:38" s="96" customFormat="1" ht="15.75" customHeight="1" thickBot="1" x14ac:dyDescent="0.3">
      <c r="A16" s="10"/>
      <c r="B16" s="11"/>
      <c r="C16" s="12" t="s">
        <v>70</v>
      </c>
      <c r="D16" s="12" t="s">
        <v>71</v>
      </c>
      <c r="E16" s="12" t="s">
        <v>72</v>
      </c>
      <c r="F16" s="12" t="s">
        <v>73</v>
      </c>
      <c r="G16" s="12" t="s">
        <v>77</v>
      </c>
      <c r="H16" s="12" t="s">
        <v>78</v>
      </c>
      <c r="I16" s="12" t="s">
        <v>79</v>
      </c>
      <c r="J16" s="12" t="s">
        <v>80</v>
      </c>
      <c r="K16" s="12" t="s">
        <v>81</v>
      </c>
      <c r="L16" s="12" t="s">
        <v>82</v>
      </c>
      <c r="M16" s="12" t="s">
        <v>83</v>
      </c>
      <c r="N16" s="112" t="s">
        <v>84</v>
      </c>
      <c r="O16" s="66" t="s">
        <v>85</v>
      </c>
      <c r="Y16" s="97"/>
      <c r="AH16" s="4"/>
      <c r="AI16" s="126"/>
      <c r="AJ16" s="126"/>
      <c r="AK16" s="4"/>
      <c r="AL16" s="4"/>
    </row>
    <row r="17" spans="1:38" s="4" customFormat="1" ht="15.75" customHeight="1" thickBot="1" x14ac:dyDescent="0.3">
      <c r="A17" s="184" t="s">
        <v>105</v>
      </c>
      <c r="B17" s="186" t="s">
        <v>27</v>
      </c>
      <c r="C17" s="207" t="s">
        <v>106</v>
      </c>
      <c r="D17" s="223" t="s">
        <v>57</v>
      </c>
      <c r="E17" s="223"/>
      <c r="F17" s="223"/>
      <c r="G17" s="223"/>
      <c r="H17" s="36"/>
      <c r="I17" s="229" t="s">
        <v>109</v>
      </c>
      <c r="J17" s="229"/>
      <c r="K17" s="229"/>
      <c r="L17" s="229"/>
      <c r="M17" s="229"/>
      <c r="N17" s="229"/>
      <c r="O17" s="154" t="s">
        <v>143</v>
      </c>
      <c r="Q17" s="21"/>
      <c r="V17" s="21"/>
      <c r="X17"/>
      <c r="Y17" s="21"/>
      <c r="Z17" s="21"/>
      <c r="AA17" s="21"/>
      <c r="AD17" s="21"/>
      <c r="AI17" s="126"/>
      <c r="AJ17" s="126"/>
    </row>
    <row r="18" spans="1:38" s="4" customFormat="1" ht="58.5" customHeight="1" thickBot="1" x14ac:dyDescent="0.3">
      <c r="A18" s="185"/>
      <c r="B18" s="187"/>
      <c r="C18" s="208"/>
      <c r="D18" s="38" t="s">
        <v>188</v>
      </c>
      <c r="E18" s="39" t="s">
        <v>29</v>
      </c>
      <c r="F18" s="40" t="s">
        <v>107</v>
      </c>
      <c r="G18" s="41" t="s">
        <v>108</v>
      </c>
      <c r="H18" s="42" t="s">
        <v>58</v>
      </c>
      <c r="I18" s="43" t="s">
        <v>189</v>
      </c>
      <c r="J18" s="37" t="s">
        <v>190</v>
      </c>
      <c r="K18" s="37" t="s">
        <v>110</v>
      </c>
      <c r="L18" s="37" t="s">
        <v>111</v>
      </c>
      <c r="M18" s="37" t="s">
        <v>199</v>
      </c>
      <c r="N18" s="37" t="s">
        <v>112</v>
      </c>
      <c r="O18" s="155"/>
      <c r="Q18" s="22"/>
      <c r="R18"/>
      <c r="S18"/>
      <c r="T18"/>
      <c r="X18"/>
      <c r="Z18"/>
      <c r="AB18"/>
      <c r="AI18" s="126"/>
      <c r="AJ18" s="126"/>
    </row>
    <row r="19" spans="1:38" s="14" customFormat="1" ht="26.25" hidden="1" customHeight="1" x14ac:dyDescent="0.25">
      <c r="A19" s="13" t="s">
        <v>306</v>
      </c>
      <c r="B19" s="13" t="s">
        <v>307</v>
      </c>
      <c r="C19" s="15" t="s">
        <v>332</v>
      </c>
      <c r="D19" s="15" t="s">
        <v>333</v>
      </c>
      <c r="E19" s="15" t="s">
        <v>334</v>
      </c>
      <c r="F19" s="15" t="s">
        <v>335</v>
      </c>
      <c r="G19" s="15" t="s">
        <v>336</v>
      </c>
      <c r="H19" s="15" t="s">
        <v>393</v>
      </c>
      <c r="I19" s="15" t="s">
        <v>337</v>
      </c>
      <c r="J19" s="15" t="s">
        <v>338</v>
      </c>
      <c r="K19" s="15" t="s">
        <v>339</v>
      </c>
      <c r="L19" s="15" t="s">
        <v>340</v>
      </c>
      <c r="M19" s="15" t="s">
        <v>341</v>
      </c>
      <c r="N19" s="15" t="s">
        <v>342</v>
      </c>
      <c r="O19" s="16" t="s">
        <v>343</v>
      </c>
      <c r="R19" s="4"/>
      <c r="S19" s="4"/>
      <c r="AH19" s="124" t="s">
        <v>277</v>
      </c>
      <c r="AI19" s="4" t="s">
        <v>278</v>
      </c>
      <c r="AJ19" s="4" t="s">
        <v>279</v>
      </c>
      <c r="AK19" s="4" t="s">
        <v>280</v>
      </c>
      <c r="AL19" s="4" t="s">
        <v>281</v>
      </c>
    </row>
    <row r="20" spans="1:38" s="4" customFormat="1" x14ac:dyDescent="0.25">
      <c r="A20" s="1" t="str">
        <f t="shared" ref="A20:B23" si="2">A10</f>
        <v>-- Valitse korkeakoulu --</v>
      </c>
      <c r="B20" s="6" t="str">
        <f t="shared" si="2"/>
        <v>-- Valitse --</v>
      </c>
      <c r="C20" s="99">
        <f>SUM(D20+H20+I20)</f>
        <v>0</v>
      </c>
      <c r="D20" s="99">
        <f>SUM(E20:G20)</f>
        <v>0</v>
      </c>
      <c r="E20" s="7"/>
      <c r="F20" s="7"/>
      <c r="G20" s="7"/>
      <c r="H20" s="7"/>
      <c r="I20" s="99">
        <f>SUM(J20:N20)</f>
        <v>0</v>
      </c>
      <c r="J20" s="7"/>
      <c r="K20" s="7"/>
      <c r="L20" s="7"/>
      <c r="M20" s="7"/>
      <c r="N20" s="7"/>
      <c r="O20" s="9">
        <f>(C10-C20)</f>
        <v>0</v>
      </c>
      <c r="AH20" s="4" t="str">
        <f>IF(A20="-- Valitse korkeakoulu --","",VLOOKUP(A20,Parametrit!C$2:D$37,2,FALSE))</f>
        <v/>
      </c>
      <c r="AI20" s="4" t="s">
        <v>5</v>
      </c>
      <c r="AJ20" s="153">
        <v>2</v>
      </c>
      <c r="AK20" s="153">
        <v>1</v>
      </c>
      <c r="AL20" s="125">
        <f>SUM(C20:O20)+666</f>
        <v>666</v>
      </c>
    </row>
    <row r="21" spans="1:38" s="17" customFormat="1" x14ac:dyDescent="0.25">
      <c r="A21" s="4" t="str">
        <f t="shared" si="2"/>
        <v>-- Valitse korkeakoulu --</v>
      </c>
      <c r="B21" s="6" t="str">
        <f t="shared" si="2"/>
        <v>-- Valitse --</v>
      </c>
      <c r="C21" s="99">
        <f>SUM(D21+H21+I21)</f>
        <v>0</v>
      </c>
      <c r="D21" s="99">
        <f>SUM(E21:G21)</f>
        <v>0</v>
      </c>
      <c r="E21" s="7"/>
      <c r="F21" s="7"/>
      <c r="G21" s="7"/>
      <c r="H21" s="7"/>
      <c r="I21" s="99">
        <f>SUM(J21:N21)</f>
        <v>0</v>
      </c>
      <c r="J21" s="7"/>
      <c r="K21" s="7"/>
      <c r="L21" s="7"/>
      <c r="M21" s="7"/>
      <c r="N21" s="7"/>
      <c r="O21" s="9">
        <f t="shared" ref="O21:O23" si="3">(C11-C21)</f>
        <v>0</v>
      </c>
      <c r="Q21" s="4"/>
      <c r="R21" s="4"/>
      <c r="S21" s="4"/>
      <c r="AH21" s="4" t="str">
        <f>IF(A21="-- Valitse korkeakoulu --","",VLOOKUP(A21,Parametrit!C$2:D$37,2,FALSE))</f>
        <v/>
      </c>
      <c r="AI21" s="17" t="s">
        <v>5</v>
      </c>
      <c r="AJ21" s="153">
        <v>2</v>
      </c>
      <c r="AK21" s="153">
        <v>2</v>
      </c>
      <c r="AL21" s="125">
        <f t="shared" ref="AL21:AL23" si="4">SUM(C21:O21)+666</f>
        <v>666</v>
      </c>
    </row>
    <row r="22" spans="1:38" x14ac:dyDescent="0.25">
      <c r="A22" t="str">
        <f t="shared" si="2"/>
        <v>-- Valitse konserni --</v>
      </c>
      <c r="B22" s="6" t="str">
        <f t="shared" si="2"/>
        <v>-- Valitse --</v>
      </c>
      <c r="C22" s="99">
        <f t="shared" ref="C22:C23" si="5">SUM(D22+H22+I22)</f>
        <v>0</v>
      </c>
      <c r="D22" s="7"/>
      <c r="E22" s="103"/>
      <c r="F22" s="103"/>
      <c r="G22" s="103"/>
      <c r="H22" s="7"/>
      <c r="I22" s="7"/>
      <c r="J22" s="103"/>
      <c r="K22" s="103"/>
      <c r="L22" s="103"/>
      <c r="M22" s="103"/>
      <c r="N22" s="103"/>
      <c r="O22" s="9">
        <f t="shared" si="3"/>
        <v>0</v>
      </c>
      <c r="AH22" s="4" t="str">
        <f>IF(A22="-- Valitse konserni --","",VLOOKUP(A22,Parametrit!C$40:D$74,2,FALSE))</f>
        <v/>
      </c>
      <c r="AI22" s="17" t="s">
        <v>11</v>
      </c>
      <c r="AJ22" s="153">
        <v>2</v>
      </c>
      <c r="AK22" s="153">
        <v>3</v>
      </c>
      <c r="AL22" s="125">
        <f t="shared" si="4"/>
        <v>666</v>
      </c>
    </row>
    <row r="23" spans="1:38" x14ac:dyDescent="0.25">
      <c r="A23" t="str">
        <f t="shared" si="2"/>
        <v>-- Valitse konserni --</v>
      </c>
      <c r="B23" s="6" t="str">
        <f t="shared" si="2"/>
        <v>-- Valitse --</v>
      </c>
      <c r="C23" s="99">
        <f t="shared" si="5"/>
        <v>0</v>
      </c>
      <c r="D23" s="7"/>
      <c r="E23" s="103"/>
      <c r="F23" s="103"/>
      <c r="G23" s="103"/>
      <c r="H23" s="7"/>
      <c r="I23" s="7"/>
      <c r="J23" s="103"/>
      <c r="K23" s="103"/>
      <c r="L23" s="103"/>
      <c r="M23" s="103"/>
      <c r="N23" s="103"/>
      <c r="O23" s="9">
        <f t="shared" si="3"/>
        <v>0</v>
      </c>
      <c r="AH23" s="4" t="str">
        <f>IF(A23="-- Valitse konserni --","",VLOOKUP(A23,Parametrit!C$40:D$74,2,FALSE))</f>
        <v/>
      </c>
      <c r="AI23" s="17" t="s">
        <v>11</v>
      </c>
      <c r="AJ23" s="153">
        <v>2</v>
      </c>
      <c r="AK23" s="153">
        <v>4</v>
      </c>
      <c r="AL23" s="125">
        <f t="shared" si="4"/>
        <v>666</v>
      </c>
    </row>
    <row r="24" spans="1:38" ht="15.75" thickBot="1" x14ac:dyDescent="0.3">
      <c r="AK24" s="4"/>
    </row>
    <row r="25" spans="1:38" ht="15.75" thickBot="1" x14ac:dyDescent="0.3">
      <c r="A25" s="5"/>
      <c r="B25" s="3"/>
      <c r="C25" s="87" t="s">
        <v>86</v>
      </c>
      <c r="D25" s="107" t="s">
        <v>87</v>
      </c>
      <c r="E25" s="107" t="s">
        <v>88</v>
      </c>
      <c r="F25" s="88" t="s">
        <v>89</v>
      </c>
      <c r="G25" s="88" t="s">
        <v>90</v>
      </c>
      <c r="H25" s="88" t="s">
        <v>91</v>
      </c>
      <c r="I25" s="88" t="s">
        <v>92</v>
      </c>
      <c r="J25" s="88" t="s">
        <v>93</v>
      </c>
      <c r="K25" s="88" t="s">
        <v>18</v>
      </c>
      <c r="L25" s="88" t="s">
        <v>19</v>
      </c>
      <c r="M25" s="88" t="s">
        <v>20</v>
      </c>
      <c r="N25" s="88" t="s">
        <v>21</v>
      </c>
      <c r="O25" s="88" t="s">
        <v>22</v>
      </c>
      <c r="P25" s="88" t="s">
        <v>23</v>
      </c>
      <c r="Q25" s="88" t="s">
        <v>24</v>
      </c>
      <c r="R25" s="88" t="s">
        <v>25</v>
      </c>
      <c r="S25" s="88" t="s">
        <v>26</v>
      </c>
      <c r="T25" s="88" t="s">
        <v>76</v>
      </c>
      <c r="U25" s="88" t="s">
        <v>94</v>
      </c>
      <c r="V25" s="88" t="s">
        <v>169</v>
      </c>
      <c r="W25" s="88" t="s">
        <v>170</v>
      </c>
      <c r="X25" s="88" t="s">
        <v>171</v>
      </c>
      <c r="Y25" s="88" t="s">
        <v>172</v>
      </c>
      <c r="Z25" s="88" t="s">
        <v>173</v>
      </c>
      <c r="AA25" s="88" t="s">
        <v>174</v>
      </c>
      <c r="AB25" s="88" t="s">
        <v>175</v>
      </c>
      <c r="AC25" s="88" t="s">
        <v>176</v>
      </c>
      <c r="AD25" s="88" t="s">
        <v>177</v>
      </c>
      <c r="AE25" s="88" t="s">
        <v>178</v>
      </c>
      <c r="AF25" s="89" t="s">
        <v>179</v>
      </c>
      <c r="AG25" s="24"/>
    </row>
    <row r="26" spans="1:38" ht="15.75" thickBot="1" x14ac:dyDescent="0.3">
      <c r="A26" s="10"/>
      <c r="B26" s="11"/>
      <c r="C26" s="50" t="s">
        <v>144</v>
      </c>
      <c r="D26" s="51"/>
      <c r="E26" s="51"/>
      <c r="F26" s="51"/>
      <c r="G26" s="51"/>
      <c r="H26" s="51"/>
      <c r="I26" s="51"/>
      <c r="J26" s="51"/>
      <c r="K26" s="61"/>
      <c r="L26" s="60" t="s">
        <v>149</v>
      </c>
      <c r="M26" s="52"/>
      <c r="N26" s="52"/>
      <c r="O26" s="52"/>
      <c r="P26" s="52"/>
      <c r="Q26" s="52"/>
      <c r="R26" s="52"/>
      <c r="S26" s="52"/>
      <c r="T26" s="52"/>
      <c r="U26" s="52"/>
      <c r="V26" s="53"/>
      <c r="W26" s="54" t="s">
        <v>157</v>
      </c>
      <c r="X26" s="55"/>
      <c r="Y26" s="55"/>
      <c r="Z26" s="55"/>
      <c r="AA26" s="55"/>
      <c r="AB26" s="55"/>
      <c r="AC26" s="55"/>
      <c r="AD26" s="55"/>
      <c r="AE26" s="55"/>
      <c r="AF26" s="56"/>
    </row>
    <row r="27" spans="1:38" ht="15.75" customHeight="1" thickBot="1" x14ac:dyDescent="0.3">
      <c r="A27" s="184" t="s">
        <v>105</v>
      </c>
      <c r="B27" s="211" t="s">
        <v>27</v>
      </c>
      <c r="C27" s="109" t="s">
        <v>145</v>
      </c>
      <c r="D27" s="105"/>
      <c r="E27" s="105"/>
      <c r="F27" s="105"/>
      <c r="G27" s="106"/>
      <c r="H27" s="212" t="s">
        <v>147</v>
      </c>
      <c r="I27" s="213"/>
      <c r="J27" s="214"/>
      <c r="K27" s="209" t="s">
        <v>148</v>
      </c>
      <c r="L27" s="215" t="s">
        <v>113</v>
      </c>
      <c r="M27" s="215"/>
      <c r="N27" s="215"/>
      <c r="O27" s="215"/>
      <c r="P27" s="216"/>
      <c r="Q27" s="176" t="s">
        <v>210</v>
      </c>
      <c r="R27" s="177"/>
      <c r="S27" s="177"/>
      <c r="T27" s="178"/>
      <c r="U27" s="179" t="s">
        <v>211</v>
      </c>
      <c r="V27" s="167" t="s">
        <v>156</v>
      </c>
      <c r="W27" s="110" t="s">
        <v>158</v>
      </c>
      <c r="X27" s="111"/>
      <c r="Y27" s="111"/>
      <c r="Z27" s="111"/>
      <c r="AA27" s="111"/>
      <c r="AB27" s="181" t="s">
        <v>161</v>
      </c>
      <c r="AC27" s="182"/>
      <c r="AD27" s="182"/>
      <c r="AE27" s="183"/>
      <c r="AF27" s="156" t="s">
        <v>165</v>
      </c>
    </row>
    <row r="28" spans="1:38" ht="59.25" customHeight="1" thickBot="1" x14ac:dyDescent="0.3">
      <c r="A28" s="185"/>
      <c r="B28" s="187"/>
      <c r="C28" s="48" t="s">
        <v>200</v>
      </c>
      <c r="D28" s="108" t="s">
        <v>201</v>
      </c>
      <c r="E28" s="108" t="s">
        <v>202</v>
      </c>
      <c r="F28" s="113" t="s">
        <v>203</v>
      </c>
      <c r="G28" s="113" t="s">
        <v>146</v>
      </c>
      <c r="H28" s="48" t="s">
        <v>204</v>
      </c>
      <c r="I28" s="113" t="s">
        <v>205</v>
      </c>
      <c r="J28" s="113" t="s">
        <v>206</v>
      </c>
      <c r="K28" s="210"/>
      <c r="L28" s="62" t="s">
        <v>150</v>
      </c>
      <c r="M28" s="63" t="s">
        <v>151</v>
      </c>
      <c r="N28" s="63" t="s">
        <v>395</v>
      </c>
      <c r="O28" s="63" t="s">
        <v>152</v>
      </c>
      <c r="P28" s="63" t="s">
        <v>142</v>
      </c>
      <c r="Q28" s="63" t="s">
        <v>153</v>
      </c>
      <c r="R28" s="63" t="s">
        <v>154</v>
      </c>
      <c r="S28" s="63" t="s">
        <v>155</v>
      </c>
      <c r="T28" s="64" t="s">
        <v>109</v>
      </c>
      <c r="U28" s="180"/>
      <c r="V28" s="155"/>
      <c r="W28" s="57" t="s">
        <v>44</v>
      </c>
      <c r="X28" s="58" t="s">
        <v>159</v>
      </c>
      <c r="Y28" s="58" t="s">
        <v>45</v>
      </c>
      <c r="Z28" s="58" t="s">
        <v>46</v>
      </c>
      <c r="AA28" s="58" t="s">
        <v>160</v>
      </c>
      <c r="AB28" s="58" t="s">
        <v>162</v>
      </c>
      <c r="AC28" s="58" t="s">
        <v>163</v>
      </c>
      <c r="AD28" s="58" t="s">
        <v>164</v>
      </c>
      <c r="AE28" s="59" t="s">
        <v>191</v>
      </c>
      <c r="AF28" s="157"/>
    </row>
    <row r="29" spans="1:38" s="134" customFormat="1" ht="59.25" hidden="1" customHeight="1" x14ac:dyDescent="0.25">
      <c r="A29" s="13" t="s">
        <v>306</v>
      </c>
      <c r="B29" s="13" t="s">
        <v>307</v>
      </c>
      <c r="C29" s="130" t="s">
        <v>344</v>
      </c>
      <c r="D29" s="130" t="s">
        <v>345</v>
      </c>
      <c r="E29" s="130" t="s">
        <v>346</v>
      </c>
      <c r="F29" s="131" t="s">
        <v>347</v>
      </c>
      <c r="G29" s="131" t="s">
        <v>348</v>
      </c>
      <c r="H29" s="130" t="s">
        <v>349</v>
      </c>
      <c r="I29" s="131" t="s">
        <v>350</v>
      </c>
      <c r="J29" s="131" t="s">
        <v>351</v>
      </c>
      <c r="K29" s="132" t="s">
        <v>352</v>
      </c>
      <c r="L29" s="130" t="s">
        <v>353</v>
      </c>
      <c r="M29" s="130" t="s">
        <v>354</v>
      </c>
      <c r="N29" s="130" t="s">
        <v>355</v>
      </c>
      <c r="O29" s="130" t="s">
        <v>356</v>
      </c>
      <c r="P29" s="130" t="s">
        <v>312</v>
      </c>
      <c r="Q29" s="130" t="s">
        <v>357</v>
      </c>
      <c r="R29" s="130" t="s">
        <v>358</v>
      </c>
      <c r="S29" s="130" t="s">
        <v>359</v>
      </c>
      <c r="T29" s="130" t="s">
        <v>360</v>
      </c>
      <c r="U29" s="133" t="s">
        <v>361</v>
      </c>
      <c r="V29" s="127" t="s">
        <v>362</v>
      </c>
      <c r="W29" s="130" t="s">
        <v>364</v>
      </c>
      <c r="X29" s="130" t="s">
        <v>363</v>
      </c>
      <c r="Y29" s="130" t="s">
        <v>365</v>
      </c>
      <c r="Z29" s="130" t="s">
        <v>366</v>
      </c>
      <c r="AA29" s="130" t="s">
        <v>367</v>
      </c>
      <c r="AB29" s="130" t="s">
        <v>368</v>
      </c>
      <c r="AC29" s="130" t="s">
        <v>369</v>
      </c>
      <c r="AD29" s="130" t="s">
        <v>370</v>
      </c>
      <c r="AE29" s="130" t="s">
        <v>371</v>
      </c>
      <c r="AF29" s="128" t="s">
        <v>372</v>
      </c>
      <c r="AH29" s="135" t="s">
        <v>277</v>
      </c>
      <c r="AI29" s="136" t="s">
        <v>278</v>
      </c>
      <c r="AJ29" s="136" t="s">
        <v>279</v>
      </c>
      <c r="AK29" s="136" t="s">
        <v>280</v>
      </c>
      <c r="AL29" s="136" t="s">
        <v>281</v>
      </c>
    </row>
    <row r="30" spans="1:38" x14ac:dyDescent="0.25">
      <c r="A30" s="1" t="str">
        <f>A10</f>
        <v>-- Valitse korkeakoulu --</v>
      </c>
      <c r="B30" s="6" t="str">
        <f>B10</f>
        <v>-- Valitse --</v>
      </c>
      <c r="C30" s="7"/>
      <c r="D30" s="7"/>
      <c r="E30" s="7"/>
      <c r="F30" s="7"/>
      <c r="G30" s="7"/>
      <c r="H30" s="7"/>
      <c r="I30" s="7"/>
      <c r="J30" s="7"/>
      <c r="K30" s="99">
        <f>(SUM(C30:G30)-SUM(H30:J30))</f>
        <v>0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9">
        <f>SUM(L30:P30)-SUM(Q30:T30)+U30</f>
        <v>0</v>
      </c>
      <c r="W30" s="7"/>
      <c r="X30" s="7"/>
      <c r="Y30" s="7"/>
      <c r="Z30" s="7"/>
      <c r="AA30" s="7"/>
      <c r="AB30" s="7"/>
      <c r="AC30" s="7"/>
      <c r="AD30" s="7"/>
      <c r="AE30" s="7"/>
      <c r="AF30" s="120">
        <f>SUM(W30:AA30)-SUM(AB30:AE30)</f>
        <v>0</v>
      </c>
      <c r="AH30" s="4" t="str">
        <f>IF(A30="-- Valitse korkeakoulu --","",VLOOKUP(A30,Parametrit!C$2:D$37,2,FALSE))</f>
        <v/>
      </c>
      <c r="AI30" s="4" t="s">
        <v>5</v>
      </c>
      <c r="AJ30" s="153">
        <v>3</v>
      </c>
      <c r="AK30" s="153">
        <v>1</v>
      </c>
      <c r="AL30" s="125">
        <f>SUM(C30:AF30)+666</f>
        <v>666</v>
      </c>
    </row>
    <row r="31" spans="1:38" x14ac:dyDescent="0.25">
      <c r="A31" s="4" t="str">
        <f>A21</f>
        <v>-- Valitse korkeakoulu --</v>
      </c>
      <c r="B31" s="6" t="str">
        <f>B11</f>
        <v>-- Valitse --</v>
      </c>
      <c r="C31" s="7"/>
      <c r="D31" s="7"/>
      <c r="E31" s="7"/>
      <c r="F31" s="7"/>
      <c r="G31" s="7"/>
      <c r="H31" s="7"/>
      <c r="I31" s="7"/>
      <c r="J31" s="7"/>
      <c r="K31" s="99">
        <f t="shared" ref="K31:K33" si="6">(SUM(C31:G31)-SUM(H31:J31))</f>
        <v>0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9">
        <f t="shared" ref="V31:V33" si="7">SUM(L31:P31)-SUM(Q31:T31)+U31</f>
        <v>0</v>
      </c>
      <c r="W31" s="7"/>
      <c r="X31" s="7"/>
      <c r="Y31" s="7"/>
      <c r="Z31" s="7"/>
      <c r="AA31" s="7"/>
      <c r="AB31" s="7"/>
      <c r="AC31" s="7"/>
      <c r="AD31" s="7"/>
      <c r="AE31" s="7"/>
      <c r="AF31" s="120">
        <f t="shared" ref="AF31:AF33" si="8">SUM(W31:AA31)-SUM(AB31:AE31)</f>
        <v>0</v>
      </c>
      <c r="AH31" s="4" t="str">
        <f>IF(A31="-- Valitse korkeakoulu --","",VLOOKUP(A31,Parametrit!C$2:D$37,2,FALSE))</f>
        <v/>
      </c>
      <c r="AI31" s="4" t="s">
        <v>5</v>
      </c>
      <c r="AJ31" s="153">
        <v>3</v>
      </c>
      <c r="AK31" s="153">
        <v>2</v>
      </c>
      <c r="AL31" s="125">
        <f t="shared" ref="AL31:AL33" si="9">SUM(C31:AF31)+666</f>
        <v>666</v>
      </c>
    </row>
    <row r="32" spans="1:38" x14ac:dyDescent="0.25">
      <c r="A32" t="str">
        <f>A22</f>
        <v>-- Valitse konserni --</v>
      </c>
      <c r="B32" s="6" t="str">
        <f>B12</f>
        <v>-- Valitse --</v>
      </c>
      <c r="C32" s="7"/>
      <c r="D32" s="7"/>
      <c r="E32" s="7"/>
      <c r="F32" s="7"/>
      <c r="G32" s="7"/>
      <c r="H32" s="7"/>
      <c r="I32" s="7"/>
      <c r="J32" s="7"/>
      <c r="K32" s="99">
        <f t="shared" si="6"/>
        <v>0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9">
        <f t="shared" si="7"/>
        <v>0</v>
      </c>
      <c r="W32" s="7"/>
      <c r="X32" s="7"/>
      <c r="Y32" s="7"/>
      <c r="Z32" s="7"/>
      <c r="AA32" s="7"/>
      <c r="AB32" s="7"/>
      <c r="AC32" s="7"/>
      <c r="AD32" s="7"/>
      <c r="AE32" s="7"/>
      <c r="AF32" s="120">
        <f t="shared" si="8"/>
        <v>0</v>
      </c>
      <c r="AH32" s="4" t="str">
        <f>IF(A32="-- Valitse konserni --","",VLOOKUP(A32,Parametrit!C$40:D$74,2,FALSE))</f>
        <v/>
      </c>
      <c r="AI32" s="4" t="s">
        <v>11</v>
      </c>
      <c r="AJ32" s="153">
        <v>3</v>
      </c>
      <c r="AK32" s="153">
        <v>3</v>
      </c>
      <c r="AL32" s="125">
        <f t="shared" si="9"/>
        <v>666</v>
      </c>
    </row>
    <row r="33" spans="1:38" x14ac:dyDescent="0.25">
      <c r="A33" t="str">
        <f>A23</f>
        <v>-- Valitse konserni --</v>
      </c>
      <c r="B33" s="6" t="str">
        <f>B13</f>
        <v>-- Valitse --</v>
      </c>
      <c r="C33" s="7"/>
      <c r="D33" s="7"/>
      <c r="E33" s="7"/>
      <c r="F33" s="7"/>
      <c r="G33" s="7"/>
      <c r="H33" s="7"/>
      <c r="I33" s="7"/>
      <c r="J33" s="7"/>
      <c r="K33" s="99">
        <f t="shared" si="6"/>
        <v>0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9">
        <f t="shared" si="7"/>
        <v>0</v>
      </c>
      <c r="W33" s="7"/>
      <c r="X33" s="7"/>
      <c r="Y33" s="7"/>
      <c r="Z33" s="7"/>
      <c r="AA33" s="7"/>
      <c r="AB33" s="7"/>
      <c r="AC33" s="7"/>
      <c r="AD33" s="7"/>
      <c r="AE33" s="7"/>
      <c r="AF33" s="120">
        <f t="shared" si="8"/>
        <v>0</v>
      </c>
      <c r="AH33" s="4" t="str">
        <f>IF(A33="-- Valitse konserni --","",VLOOKUP(A33,Parametrit!C$40:D$74,2,FALSE))</f>
        <v/>
      </c>
      <c r="AI33" s="4" t="s">
        <v>11</v>
      </c>
      <c r="AJ33" s="153">
        <v>3</v>
      </c>
      <c r="AK33" s="153">
        <v>4</v>
      </c>
      <c r="AL33" s="125">
        <f t="shared" si="9"/>
        <v>666</v>
      </c>
    </row>
    <row r="34" spans="1:38" ht="15.75" thickBot="1" x14ac:dyDescent="0.3">
      <c r="AA34" s="49"/>
    </row>
    <row r="35" spans="1:38" ht="15.75" thickBot="1" x14ac:dyDescent="0.3">
      <c r="A35" s="5"/>
      <c r="B35" s="3"/>
      <c r="C35" s="114" t="s">
        <v>180</v>
      </c>
      <c r="D35" s="114" t="s">
        <v>181</v>
      </c>
      <c r="E35" s="114" t="s">
        <v>182</v>
      </c>
      <c r="F35" s="114" t="s">
        <v>183</v>
      </c>
      <c r="G35" s="114" t="s">
        <v>184</v>
      </c>
      <c r="H35" s="114" t="s">
        <v>129</v>
      </c>
      <c r="I35" s="114" t="s">
        <v>130</v>
      </c>
      <c r="J35" s="114" t="s">
        <v>131</v>
      </c>
      <c r="K35" s="114" t="s">
        <v>132</v>
      </c>
      <c r="L35" s="114" t="s">
        <v>133</v>
      </c>
      <c r="M35" s="114" t="s">
        <v>134</v>
      </c>
    </row>
    <row r="36" spans="1:38" ht="15.75" thickBot="1" x14ac:dyDescent="0.3">
      <c r="A36" s="10"/>
      <c r="B36" s="11"/>
      <c r="C36" s="31"/>
      <c r="D36" s="11"/>
      <c r="E36" s="11"/>
      <c r="F36" s="11"/>
      <c r="G36" s="11"/>
      <c r="H36" s="11"/>
      <c r="I36" s="11"/>
      <c r="J36" s="11"/>
      <c r="K36" s="76"/>
      <c r="L36" s="76"/>
      <c r="M36" s="12"/>
    </row>
    <row r="37" spans="1:38" ht="15.75" customHeight="1" x14ac:dyDescent="0.25">
      <c r="A37" s="184" t="s">
        <v>105</v>
      </c>
      <c r="B37" s="186" t="s">
        <v>27</v>
      </c>
      <c r="C37" s="219" t="s">
        <v>192</v>
      </c>
      <c r="D37" s="217" t="s">
        <v>212</v>
      </c>
      <c r="E37" s="72" t="s">
        <v>114</v>
      </c>
      <c r="F37" s="73"/>
      <c r="G37" s="74"/>
      <c r="H37" s="65" t="s">
        <v>121</v>
      </c>
      <c r="I37" s="23"/>
      <c r="J37" s="23"/>
      <c r="K37" s="205" t="s">
        <v>28</v>
      </c>
      <c r="L37" s="221" t="s">
        <v>194</v>
      </c>
      <c r="M37" s="207" t="s">
        <v>47</v>
      </c>
    </row>
    <row r="38" spans="1:38" ht="59.25" customHeight="1" thickBot="1" x14ac:dyDescent="0.3">
      <c r="A38" s="185"/>
      <c r="B38" s="187"/>
      <c r="C38" s="220"/>
      <c r="D38" s="218"/>
      <c r="E38" s="75" t="s">
        <v>115</v>
      </c>
      <c r="F38" s="69" t="s">
        <v>116</v>
      </c>
      <c r="G38" s="70" t="s">
        <v>117</v>
      </c>
      <c r="H38" s="71" t="s">
        <v>118</v>
      </c>
      <c r="I38" s="69" t="s">
        <v>119</v>
      </c>
      <c r="J38" s="8" t="s">
        <v>120</v>
      </c>
      <c r="K38" s="206"/>
      <c r="L38" s="222"/>
      <c r="M38" s="208"/>
    </row>
    <row r="39" spans="1:38" s="144" customFormat="1" ht="21" hidden="1" customHeight="1" x14ac:dyDescent="0.25">
      <c r="A39" s="137" t="s">
        <v>306</v>
      </c>
      <c r="B39" s="137" t="s">
        <v>307</v>
      </c>
      <c r="C39" s="138" t="s">
        <v>373</v>
      </c>
      <c r="D39" s="139" t="s">
        <v>374</v>
      </c>
      <c r="E39" s="140" t="s">
        <v>375</v>
      </c>
      <c r="F39" s="141" t="s">
        <v>377</v>
      </c>
      <c r="G39" s="141" t="s">
        <v>376</v>
      </c>
      <c r="H39" s="141" t="s">
        <v>378</v>
      </c>
      <c r="I39" s="141" t="s">
        <v>379</v>
      </c>
      <c r="J39" s="142" t="s">
        <v>380</v>
      </c>
      <c r="K39" s="143" t="s">
        <v>381</v>
      </c>
      <c r="L39" s="143" t="s">
        <v>382</v>
      </c>
      <c r="M39" s="143" t="s">
        <v>383</v>
      </c>
      <c r="AH39" s="145" t="s">
        <v>277</v>
      </c>
      <c r="AI39" s="146" t="s">
        <v>278</v>
      </c>
      <c r="AJ39" s="146" t="s">
        <v>279</v>
      </c>
      <c r="AK39" s="146" t="s">
        <v>280</v>
      </c>
      <c r="AL39" s="146" t="s">
        <v>281</v>
      </c>
    </row>
    <row r="40" spans="1:38" x14ac:dyDescent="0.25">
      <c r="A40" s="1" t="str">
        <f>A10</f>
        <v>-- Valitse korkeakoulu --</v>
      </c>
      <c r="B40" s="6" t="str">
        <f t="shared" ref="A40:B43" si="10">B10</f>
        <v>-- Valitse --</v>
      </c>
      <c r="C40" s="9">
        <f>O20+K30+V30+AF30</f>
        <v>0</v>
      </c>
      <c r="D40" s="7"/>
      <c r="E40" s="99">
        <f>F40-G40</f>
        <v>0</v>
      </c>
      <c r="F40" s="7"/>
      <c r="G40" s="7"/>
      <c r="H40" s="99">
        <f>I40-J40</f>
        <v>0</v>
      </c>
      <c r="I40" s="7"/>
      <c r="J40" s="7"/>
      <c r="K40" s="7"/>
      <c r="L40" s="100"/>
      <c r="M40" s="99">
        <f>C40+D40+E40+H40-K40-L40</f>
        <v>0</v>
      </c>
      <c r="AH40" s="4" t="str">
        <f>IF(A40="-- Valitse korkeakoulu --","",VLOOKUP(A40,Parametrit!C$2:D$37,2,FALSE))</f>
        <v/>
      </c>
      <c r="AI40" s="4" t="s">
        <v>5</v>
      </c>
      <c r="AJ40" s="153">
        <v>4</v>
      </c>
      <c r="AK40" s="153">
        <v>1</v>
      </c>
      <c r="AL40" s="125">
        <f>SUM(C40:M40)+666</f>
        <v>666</v>
      </c>
    </row>
    <row r="41" spans="1:38" x14ac:dyDescent="0.25">
      <c r="A41" s="4" t="str">
        <f t="shared" si="10"/>
        <v>-- Valitse korkeakoulu --</v>
      </c>
      <c r="B41" s="6" t="str">
        <f t="shared" si="10"/>
        <v>-- Valitse --</v>
      </c>
      <c r="C41" s="9">
        <f>O21+K31+V31+AF31</f>
        <v>0</v>
      </c>
      <c r="D41" s="7"/>
      <c r="E41" s="99">
        <f t="shared" ref="E41:E43" si="11">F41-G41</f>
        <v>0</v>
      </c>
      <c r="F41" s="7"/>
      <c r="G41" s="7"/>
      <c r="H41" s="99">
        <f t="shared" ref="H41:H43" si="12">I41-J41</f>
        <v>0</v>
      </c>
      <c r="I41" s="7"/>
      <c r="J41" s="7"/>
      <c r="K41" s="7"/>
      <c r="L41" s="100"/>
      <c r="M41" s="99">
        <f t="shared" ref="M41:M43" si="13">C41+D41+E41+H41-K41-L41</f>
        <v>0</v>
      </c>
      <c r="AH41" s="4" t="str">
        <f>IF(A41="-- Valitse korkeakoulu --","",VLOOKUP(A41,Parametrit!C$2:D$37,2,FALSE))</f>
        <v/>
      </c>
      <c r="AI41" s="4" t="s">
        <v>5</v>
      </c>
      <c r="AJ41" s="153">
        <v>4</v>
      </c>
      <c r="AK41" s="153">
        <v>2</v>
      </c>
      <c r="AL41" s="125">
        <f t="shared" ref="AL41:AL43" si="14">SUM(C41:M41)+666</f>
        <v>666</v>
      </c>
    </row>
    <row r="42" spans="1:38" x14ac:dyDescent="0.25">
      <c r="A42" s="4" t="str">
        <f t="shared" si="10"/>
        <v>-- Valitse konserni --</v>
      </c>
      <c r="B42" s="6" t="str">
        <f t="shared" si="10"/>
        <v>-- Valitse --</v>
      </c>
      <c r="C42" s="9">
        <f>O22+K32+V32+AF32</f>
        <v>0</v>
      </c>
      <c r="D42" s="7"/>
      <c r="E42" s="99">
        <f t="shared" si="11"/>
        <v>0</v>
      </c>
      <c r="F42" s="7"/>
      <c r="G42" s="7"/>
      <c r="H42" s="99">
        <f t="shared" si="12"/>
        <v>0</v>
      </c>
      <c r="I42" s="7"/>
      <c r="J42" s="7"/>
      <c r="K42" s="7"/>
      <c r="L42" s="7"/>
      <c r="M42" s="99">
        <f t="shared" si="13"/>
        <v>0</v>
      </c>
      <c r="AH42" s="4" t="str">
        <f>IF(A42="-- Valitse konserni --","",VLOOKUP(A42,Parametrit!C$40:D$74,2,FALSE))</f>
        <v/>
      </c>
      <c r="AI42" s="4" t="s">
        <v>11</v>
      </c>
      <c r="AJ42" s="153">
        <v>4</v>
      </c>
      <c r="AK42" s="153">
        <v>3</v>
      </c>
      <c r="AL42" s="125">
        <f t="shared" si="14"/>
        <v>666</v>
      </c>
    </row>
    <row r="43" spans="1:38" x14ac:dyDescent="0.25">
      <c r="A43" s="4" t="str">
        <f t="shared" si="10"/>
        <v>-- Valitse konserni --</v>
      </c>
      <c r="B43" s="6" t="str">
        <f t="shared" si="10"/>
        <v>-- Valitse --</v>
      </c>
      <c r="C43" s="9">
        <f>O23+K33+V33+AF33</f>
        <v>0</v>
      </c>
      <c r="D43" s="7"/>
      <c r="E43" s="99">
        <f t="shared" si="11"/>
        <v>0</v>
      </c>
      <c r="F43" s="7"/>
      <c r="G43" s="7"/>
      <c r="H43" s="99">
        <f t="shared" si="12"/>
        <v>0</v>
      </c>
      <c r="I43" s="7"/>
      <c r="J43" s="7"/>
      <c r="K43" s="7"/>
      <c r="L43" s="7"/>
      <c r="M43" s="99">
        <f t="shared" si="13"/>
        <v>0</v>
      </c>
      <c r="AH43" s="4" t="str">
        <f>IF(A43="-- Valitse konserni --","",VLOOKUP(A43,Parametrit!C$40:D$74,2,FALSE))</f>
        <v/>
      </c>
      <c r="AI43" s="4" t="s">
        <v>11</v>
      </c>
      <c r="AJ43" s="153">
        <v>4</v>
      </c>
      <c r="AK43" s="153">
        <v>4</v>
      </c>
      <c r="AL43" s="125">
        <f t="shared" si="14"/>
        <v>666</v>
      </c>
    </row>
    <row r="44" spans="1:38" ht="15.75" thickBot="1" x14ac:dyDescent="0.3">
      <c r="B44" s="6"/>
      <c r="AH44" s="4"/>
      <c r="AI44" s="4"/>
      <c r="AJ44" s="4"/>
      <c r="AK44" s="4"/>
      <c r="AL44" s="4"/>
    </row>
    <row r="45" spans="1:38" ht="15.75" thickBot="1" x14ac:dyDescent="0.3">
      <c r="C45" s="25" t="s">
        <v>128</v>
      </c>
      <c r="D45" s="26"/>
      <c r="E45" s="26"/>
      <c r="F45" s="26"/>
      <c r="G45" s="26"/>
      <c r="H45" s="26"/>
      <c r="I45" s="78"/>
      <c r="J45" s="24"/>
      <c r="K45" s="24"/>
      <c r="AH45" s="4"/>
      <c r="AI45" s="4"/>
      <c r="AJ45" s="4"/>
      <c r="AK45" s="4"/>
      <c r="AL45" s="4"/>
    </row>
    <row r="46" spans="1:38" ht="15.75" thickBot="1" x14ac:dyDescent="0.3">
      <c r="A46" s="5"/>
      <c r="B46" s="3"/>
      <c r="C46" s="27" t="s">
        <v>135</v>
      </c>
      <c r="D46" s="27" t="s">
        <v>185</v>
      </c>
      <c r="E46" s="27" t="s">
        <v>186</v>
      </c>
      <c r="F46" s="27" t="s">
        <v>187</v>
      </c>
      <c r="G46" s="27" t="s">
        <v>196</v>
      </c>
      <c r="H46" s="27" t="s">
        <v>197</v>
      </c>
      <c r="I46" s="79" t="s">
        <v>198</v>
      </c>
      <c r="J46" s="77"/>
      <c r="K46" s="77"/>
      <c r="AH46" s="4"/>
      <c r="AI46" s="4"/>
      <c r="AJ46" s="4"/>
      <c r="AK46" s="4"/>
      <c r="AL46" s="4"/>
    </row>
    <row r="47" spans="1:38" ht="15.75" thickBot="1" x14ac:dyDescent="0.3">
      <c r="A47" s="10"/>
      <c r="B47" s="11"/>
      <c r="C47" s="29" t="s">
        <v>127</v>
      </c>
      <c r="D47" s="29"/>
      <c r="E47" s="29"/>
      <c r="F47" s="30"/>
      <c r="G47" s="224" t="s">
        <v>276</v>
      </c>
      <c r="H47" s="225"/>
      <c r="I47" s="226"/>
      <c r="J47" s="77"/>
      <c r="K47" s="77"/>
      <c r="AH47" s="4"/>
      <c r="AI47" s="4"/>
      <c r="AJ47" s="4"/>
      <c r="AK47" s="4"/>
      <c r="AL47" s="4"/>
    </row>
    <row r="48" spans="1:38" ht="15" customHeight="1" thickBot="1" x14ac:dyDescent="0.3">
      <c r="A48" s="184" t="s">
        <v>105</v>
      </c>
      <c r="B48" s="186" t="s">
        <v>27</v>
      </c>
      <c r="C48" s="234" t="s">
        <v>166</v>
      </c>
      <c r="D48" s="236" t="s">
        <v>136</v>
      </c>
      <c r="E48" s="237"/>
      <c r="F48" s="238"/>
      <c r="G48" s="171" t="s">
        <v>137</v>
      </c>
      <c r="H48" s="171" t="s">
        <v>138</v>
      </c>
      <c r="I48" s="171" t="s">
        <v>139</v>
      </c>
      <c r="J48" s="77"/>
      <c r="K48" s="77"/>
      <c r="AH48" s="4"/>
      <c r="AI48" s="4"/>
      <c r="AJ48" s="4"/>
      <c r="AK48" s="4"/>
      <c r="AL48" s="4"/>
    </row>
    <row r="49" spans="1:38" ht="63.75" customHeight="1" thickBot="1" x14ac:dyDescent="0.3">
      <c r="A49" s="185"/>
      <c r="B49" s="187"/>
      <c r="C49" s="235"/>
      <c r="D49" s="28" t="s">
        <v>140</v>
      </c>
      <c r="E49" s="20" t="s">
        <v>167</v>
      </c>
      <c r="F49" s="67" t="s">
        <v>141</v>
      </c>
      <c r="G49" s="239"/>
      <c r="H49" s="239"/>
      <c r="I49" s="239"/>
      <c r="J49" s="77"/>
      <c r="K49" s="77"/>
      <c r="AH49" s="4"/>
      <c r="AI49" s="4"/>
      <c r="AJ49" s="4"/>
      <c r="AK49" s="4"/>
      <c r="AL49" s="4"/>
    </row>
    <row r="50" spans="1:38" s="97" customFormat="1" ht="18" hidden="1" customHeight="1" x14ac:dyDescent="0.25">
      <c r="A50" s="147" t="s">
        <v>306</v>
      </c>
      <c r="B50" s="147" t="s">
        <v>307</v>
      </c>
      <c r="C50" s="143" t="s">
        <v>384</v>
      </c>
      <c r="D50" s="143" t="s">
        <v>385</v>
      </c>
      <c r="E50" s="148" t="s">
        <v>386</v>
      </c>
      <c r="F50" s="148" t="s">
        <v>387</v>
      </c>
      <c r="G50" s="149" t="s">
        <v>388</v>
      </c>
      <c r="H50" s="149" t="s">
        <v>389</v>
      </c>
      <c r="I50" s="149" t="s">
        <v>390</v>
      </c>
      <c r="J50" s="150"/>
      <c r="K50" s="150"/>
      <c r="AH50" s="151" t="s">
        <v>277</v>
      </c>
      <c r="AI50" s="152" t="s">
        <v>278</v>
      </c>
      <c r="AJ50" s="152" t="s">
        <v>279</v>
      </c>
      <c r="AK50" s="152" t="s">
        <v>280</v>
      </c>
      <c r="AL50" s="152" t="s">
        <v>281</v>
      </c>
    </row>
    <row r="51" spans="1:38" x14ac:dyDescent="0.25">
      <c r="A51" s="1" t="str">
        <f>A10</f>
        <v>-- Valitse korkeakoulu --</v>
      </c>
      <c r="B51" s="6" t="str">
        <f>B10</f>
        <v>-- Valitse --</v>
      </c>
      <c r="C51" s="7"/>
      <c r="D51" s="7"/>
      <c r="E51" s="7"/>
      <c r="F51" s="7"/>
      <c r="G51" s="7"/>
      <c r="H51" s="7"/>
      <c r="I51" s="7"/>
      <c r="J51" s="77"/>
      <c r="K51" s="77"/>
      <c r="AH51" s="4" t="str">
        <f>IF(A51="-- Valitse korkeakoulu --","",VLOOKUP(A51,Parametrit!C$2:D$37,2,FALSE))</f>
        <v/>
      </c>
      <c r="AI51" s="4" t="s">
        <v>5</v>
      </c>
      <c r="AJ51" s="153">
        <v>5</v>
      </c>
      <c r="AK51" s="153">
        <v>1</v>
      </c>
      <c r="AL51" s="125">
        <f>SUM(C51:I51)+666</f>
        <v>666</v>
      </c>
    </row>
    <row r="52" spans="1:38" x14ac:dyDescent="0.25">
      <c r="A52" s="4" t="str">
        <f>A21</f>
        <v>-- Valitse korkeakoulu --</v>
      </c>
      <c r="B52" s="6" t="str">
        <f>B11</f>
        <v>-- Valitse --</v>
      </c>
      <c r="C52" s="7"/>
      <c r="D52" s="7"/>
      <c r="E52" s="7"/>
      <c r="F52" s="7"/>
      <c r="G52" s="7"/>
      <c r="H52" s="7"/>
      <c r="I52" s="7"/>
      <c r="AH52" s="4" t="str">
        <f>IF(A52="-- Valitse korkeakoulu --","",VLOOKUP(A52,Parametrit!C$2:D$37,2,FALSE))</f>
        <v/>
      </c>
      <c r="AI52" s="4" t="s">
        <v>5</v>
      </c>
      <c r="AJ52" s="153">
        <v>5</v>
      </c>
      <c r="AK52" s="153">
        <v>2</v>
      </c>
      <c r="AL52" s="125">
        <f>SUM(C52:I52)+666</f>
        <v>666</v>
      </c>
    </row>
    <row r="53" spans="1:38" x14ac:dyDescent="0.25">
      <c r="C53" s="7"/>
      <c r="D53" s="7"/>
      <c r="E53" s="7"/>
      <c r="F53" s="7"/>
      <c r="G53" s="7"/>
      <c r="H53" s="7"/>
      <c r="I53" s="7"/>
      <c r="J53" s="7"/>
      <c r="K53" s="7"/>
      <c r="AH53" s="4"/>
      <c r="AI53" s="4"/>
      <c r="AJ53" s="4"/>
      <c r="AK53" s="4"/>
      <c r="AL53" s="4"/>
    </row>
    <row r="54" spans="1:38" x14ac:dyDescent="0.25">
      <c r="C54" s="7"/>
      <c r="D54" s="7"/>
      <c r="E54" s="7"/>
      <c r="F54" s="7"/>
      <c r="G54" s="7"/>
      <c r="H54" s="7"/>
      <c r="I54" s="7"/>
      <c r="J54" s="7"/>
      <c r="K54" s="7"/>
      <c r="AH54" s="4"/>
      <c r="AI54" s="4"/>
      <c r="AJ54" s="4"/>
      <c r="AK54" s="4"/>
      <c r="AL54" s="4"/>
    </row>
    <row r="55" spans="1:38" x14ac:dyDescent="0.25">
      <c r="C55" s="7"/>
      <c r="D55" s="7"/>
      <c r="E55" s="7"/>
      <c r="F55" s="7"/>
      <c r="G55" s="7"/>
      <c r="H55" s="7"/>
      <c r="I55" s="7"/>
      <c r="J55" s="7"/>
      <c r="K55" s="7"/>
      <c r="AH55" s="4"/>
      <c r="AI55" s="4"/>
      <c r="AJ55" s="4"/>
      <c r="AK55" s="4"/>
      <c r="AL55" s="4"/>
    </row>
    <row r="56" spans="1:38" x14ac:dyDescent="0.25">
      <c r="AH56" s="4"/>
      <c r="AI56" s="4"/>
      <c r="AJ56" s="4"/>
      <c r="AK56" s="4"/>
      <c r="AL56" s="4"/>
    </row>
    <row r="57" spans="1:38" x14ac:dyDescent="0.25">
      <c r="AH57" s="4"/>
      <c r="AI57" s="4"/>
      <c r="AJ57" s="4"/>
      <c r="AK57" s="4"/>
      <c r="AL57" s="4"/>
    </row>
    <row r="58" spans="1:38" x14ac:dyDescent="0.25">
      <c r="AH58" s="4"/>
      <c r="AI58" s="4"/>
      <c r="AJ58" s="4"/>
      <c r="AK58" s="4"/>
      <c r="AL58" s="4"/>
    </row>
    <row r="59" spans="1:38" x14ac:dyDescent="0.25">
      <c r="AH59" s="4"/>
      <c r="AI59" s="4"/>
      <c r="AJ59" s="4"/>
      <c r="AK59" s="4"/>
      <c r="AL59" s="4"/>
    </row>
    <row r="60" spans="1:38" x14ac:dyDescent="0.25">
      <c r="AH60" s="4"/>
      <c r="AI60" s="4"/>
      <c r="AJ60" s="4"/>
      <c r="AK60" s="4"/>
      <c r="AL60" s="4"/>
    </row>
    <row r="61" spans="1:38" x14ac:dyDescent="0.25">
      <c r="AH61" s="4"/>
      <c r="AI61" s="4"/>
      <c r="AJ61" s="4"/>
      <c r="AK61" s="4"/>
      <c r="AL61" s="4"/>
    </row>
    <row r="62" spans="1:38" x14ac:dyDescent="0.25">
      <c r="AH62" s="4"/>
      <c r="AI62" s="4"/>
      <c r="AJ62" s="4"/>
      <c r="AK62" s="4"/>
      <c r="AL62" s="4"/>
    </row>
    <row r="63" spans="1:38" x14ac:dyDescent="0.25">
      <c r="AH63" s="4"/>
      <c r="AI63" s="4"/>
      <c r="AJ63" s="4"/>
      <c r="AK63" s="4"/>
      <c r="AL63" s="4"/>
    </row>
    <row r="64" spans="1:38" x14ac:dyDescent="0.25">
      <c r="AH64" s="4"/>
      <c r="AI64" s="4"/>
      <c r="AJ64" s="4"/>
      <c r="AK64" s="4"/>
      <c r="AL64" s="4"/>
    </row>
    <row r="65" spans="34:38" x14ac:dyDescent="0.25">
      <c r="AH65" s="4"/>
      <c r="AI65" s="4"/>
      <c r="AJ65" s="4"/>
      <c r="AK65" s="4"/>
      <c r="AL65" s="4"/>
    </row>
    <row r="66" spans="34:38" x14ac:dyDescent="0.25">
      <c r="AH66" s="4"/>
      <c r="AI66" s="4"/>
      <c r="AJ66" s="4"/>
      <c r="AK66" s="4"/>
      <c r="AL66" s="4"/>
    </row>
    <row r="67" spans="34:38" x14ac:dyDescent="0.25">
      <c r="AH67" s="4"/>
      <c r="AI67" s="4"/>
      <c r="AJ67" s="4"/>
      <c r="AK67" s="4"/>
      <c r="AL67" s="4"/>
    </row>
    <row r="68" spans="34:38" x14ac:dyDescent="0.25">
      <c r="AH68" s="4"/>
      <c r="AI68" s="4"/>
      <c r="AJ68" s="4"/>
      <c r="AK68" s="4"/>
      <c r="AL68" s="4"/>
    </row>
    <row r="69" spans="34:38" x14ac:dyDescent="0.25">
      <c r="AH69" s="4"/>
      <c r="AI69" s="4"/>
      <c r="AJ69" s="4"/>
      <c r="AK69" s="4"/>
      <c r="AL69" s="4"/>
    </row>
    <row r="70" spans="34:38" x14ac:dyDescent="0.25">
      <c r="AH70" s="4"/>
      <c r="AI70" s="4"/>
      <c r="AJ70" s="4"/>
      <c r="AK70" s="4"/>
      <c r="AL70" s="4"/>
    </row>
    <row r="71" spans="34:38" x14ac:dyDescent="0.25">
      <c r="AH71" s="4"/>
      <c r="AI71" s="4"/>
      <c r="AJ71" s="4"/>
      <c r="AK71" s="4"/>
      <c r="AL71" s="4"/>
    </row>
    <row r="72" spans="34:38" x14ac:dyDescent="0.25">
      <c r="AH72" s="4"/>
      <c r="AI72" s="4"/>
      <c r="AJ72" s="4"/>
      <c r="AK72" s="4"/>
      <c r="AL72" s="4"/>
    </row>
    <row r="73" spans="34:38" x14ac:dyDescent="0.25">
      <c r="AH73" s="4"/>
      <c r="AI73" s="4"/>
      <c r="AJ73" s="4"/>
      <c r="AK73" s="4"/>
      <c r="AL73" s="4"/>
    </row>
    <row r="74" spans="34:38" x14ac:dyDescent="0.25">
      <c r="AH74" s="4"/>
      <c r="AI74" s="4"/>
      <c r="AJ74" s="4"/>
      <c r="AK74" s="4"/>
      <c r="AL74" s="4"/>
    </row>
    <row r="75" spans="34:38" x14ac:dyDescent="0.25">
      <c r="AH75" s="4"/>
      <c r="AI75" s="4"/>
      <c r="AJ75" s="4"/>
      <c r="AK75" s="4"/>
      <c r="AL75" s="4"/>
    </row>
    <row r="76" spans="34:38" x14ac:dyDescent="0.25">
      <c r="AH76" s="4"/>
      <c r="AI76" s="4"/>
      <c r="AJ76" s="4"/>
      <c r="AK76" s="4"/>
      <c r="AL76" s="4"/>
    </row>
    <row r="77" spans="34:38" x14ac:dyDescent="0.25">
      <c r="AH77" s="4"/>
      <c r="AI77" s="4"/>
      <c r="AJ77" s="4"/>
      <c r="AK77" s="4"/>
      <c r="AL77" s="4"/>
    </row>
    <row r="78" spans="34:38" x14ac:dyDescent="0.25">
      <c r="AH78" s="4"/>
      <c r="AI78" s="4"/>
      <c r="AJ78" s="4"/>
      <c r="AK78" s="4"/>
      <c r="AL78" s="4"/>
    </row>
    <row r="79" spans="34:38" x14ac:dyDescent="0.25">
      <c r="AH79" s="4"/>
      <c r="AI79" s="4"/>
      <c r="AJ79" s="4"/>
      <c r="AK79" s="4"/>
      <c r="AL79" s="4"/>
    </row>
    <row r="80" spans="34:38" x14ac:dyDescent="0.25">
      <c r="AH80" s="4"/>
      <c r="AI80" s="4"/>
      <c r="AJ80" s="4"/>
      <c r="AK80" s="4"/>
      <c r="AL80" s="4"/>
    </row>
    <row r="81" spans="34:38" x14ac:dyDescent="0.25">
      <c r="AH81" s="4"/>
      <c r="AI81" s="4"/>
      <c r="AJ81" s="4"/>
      <c r="AK81" s="4"/>
      <c r="AL81" s="4"/>
    </row>
    <row r="82" spans="34:38" x14ac:dyDescent="0.25">
      <c r="AH82" s="4"/>
      <c r="AI82" s="4"/>
      <c r="AJ82" s="4"/>
      <c r="AK82" s="4"/>
      <c r="AL82" s="4"/>
    </row>
    <row r="83" spans="34:38" x14ac:dyDescent="0.25">
      <c r="AH83" s="4"/>
      <c r="AI83" s="4"/>
      <c r="AJ83" s="4"/>
      <c r="AK83" s="4"/>
      <c r="AL83" s="4"/>
    </row>
    <row r="84" spans="34:38" x14ac:dyDescent="0.25">
      <c r="AH84" s="4"/>
      <c r="AI84" s="4"/>
      <c r="AJ84" s="4"/>
      <c r="AK84" s="4"/>
      <c r="AL84" s="4"/>
    </row>
    <row r="85" spans="34:38" x14ac:dyDescent="0.25">
      <c r="AH85" s="4"/>
      <c r="AI85" s="4"/>
      <c r="AJ85" s="4"/>
      <c r="AK85" s="4"/>
      <c r="AL85" s="4"/>
    </row>
    <row r="86" spans="34:38" x14ac:dyDescent="0.25">
      <c r="AH86" s="4"/>
      <c r="AI86" s="4"/>
      <c r="AJ86" s="4"/>
      <c r="AK86" s="4"/>
      <c r="AL86" s="4"/>
    </row>
    <row r="87" spans="34:38" x14ac:dyDescent="0.25">
      <c r="AH87" s="4"/>
      <c r="AI87" s="4"/>
      <c r="AJ87" s="4"/>
      <c r="AK87" s="4"/>
      <c r="AL87" s="4"/>
    </row>
    <row r="88" spans="34:38" x14ac:dyDescent="0.25">
      <c r="AH88" s="4"/>
      <c r="AI88" s="4"/>
      <c r="AJ88" s="4"/>
      <c r="AK88" s="4"/>
      <c r="AL88" s="4"/>
    </row>
    <row r="89" spans="34:38" x14ac:dyDescent="0.25">
      <c r="AH89" s="4"/>
      <c r="AI89" s="4"/>
      <c r="AJ89" s="4"/>
      <c r="AK89" s="4"/>
      <c r="AL89" s="4"/>
    </row>
    <row r="90" spans="34:38" x14ac:dyDescent="0.25">
      <c r="AH90" s="4"/>
      <c r="AI90" s="4"/>
      <c r="AJ90" s="4"/>
      <c r="AK90" s="4"/>
      <c r="AL90" s="4"/>
    </row>
    <row r="91" spans="34:38" x14ac:dyDescent="0.25">
      <c r="AH91" s="4"/>
      <c r="AI91" s="4"/>
      <c r="AJ91" s="4"/>
      <c r="AK91" s="4"/>
      <c r="AL91" s="4"/>
    </row>
    <row r="92" spans="34:38" x14ac:dyDescent="0.25">
      <c r="AH92" s="4"/>
      <c r="AI92" s="4"/>
      <c r="AJ92" s="4"/>
      <c r="AK92" s="4"/>
      <c r="AL92" s="4"/>
    </row>
    <row r="93" spans="34:38" x14ac:dyDescent="0.25">
      <c r="AH93" s="4"/>
      <c r="AI93" s="4"/>
      <c r="AJ93" s="4"/>
      <c r="AK93" s="4"/>
      <c r="AL93" s="4"/>
    </row>
    <row r="94" spans="34:38" x14ac:dyDescent="0.25">
      <c r="AH94" s="4"/>
      <c r="AI94" s="4"/>
      <c r="AJ94" s="4"/>
      <c r="AK94" s="4"/>
      <c r="AL94" s="4"/>
    </row>
    <row r="95" spans="34:38" x14ac:dyDescent="0.25">
      <c r="AH95" s="4"/>
      <c r="AI95" s="4"/>
      <c r="AJ95" s="4"/>
      <c r="AK95" s="4"/>
      <c r="AL95" s="4"/>
    </row>
    <row r="96" spans="34:38" x14ac:dyDescent="0.25">
      <c r="AH96" s="4"/>
      <c r="AI96" s="4"/>
      <c r="AJ96" s="4"/>
      <c r="AK96" s="4"/>
      <c r="AL96" s="4"/>
    </row>
    <row r="97" spans="34:38" x14ac:dyDescent="0.25">
      <c r="AH97" s="4"/>
      <c r="AI97" s="4"/>
      <c r="AJ97" s="4"/>
      <c r="AK97" s="4"/>
      <c r="AL97" s="4"/>
    </row>
    <row r="98" spans="34:38" x14ac:dyDescent="0.25">
      <c r="AH98" s="4"/>
      <c r="AI98" s="4"/>
      <c r="AJ98" s="4"/>
      <c r="AK98" s="4"/>
      <c r="AL98" s="4"/>
    </row>
    <row r="99" spans="34:38" x14ac:dyDescent="0.25">
      <c r="AH99" s="4"/>
      <c r="AI99" s="4"/>
      <c r="AJ99" s="4"/>
      <c r="AK99" s="4"/>
      <c r="AL99" s="4"/>
    </row>
    <row r="100" spans="34:38" x14ac:dyDescent="0.25">
      <c r="AH100" s="4"/>
      <c r="AI100" s="4"/>
      <c r="AJ100" s="4"/>
      <c r="AK100" s="4"/>
      <c r="AL100" s="4"/>
    </row>
    <row r="101" spans="34:38" x14ac:dyDescent="0.25">
      <c r="AH101" s="4"/>
      <c r="AI101" s="4"/>
      <c r="AJ101" s="4"/>
      <c r="AK101" s="4"/>
      <c r="AL101" s="4"/>
    </row>
    <row r="102" spans="34:38" x14ac:dyDescent="0.25">
      <c r="AH102" s="4"/>
      <c r="AI102" s="4"/>
      <c r="AJ102" s="4"/>
      <c r="AK102" s="4"/>
      <c r="AL102" s="4"/>
    </row>
    <row r="103" spans="34:38" x14ac:dyDescent="0.25">
      <c r="AH103" s="4"/>
      <c r="AI103" s="4"/>
      <c r="AJ103" s="4"/>
      <c r="AK103" s="4"/>
      <c r="AL103" s="4"/>
    </row>
    <row r="104" spans="34:38" x14ac:dyDescent="0.25">
      <c r="AH104" s="4"/>
      <c r="AI104" s="4"/>
      <c r="AJ104" s="4"/>
      <c r="AK104" s="4"/>
      <c r="AL104" s="4"/>
    </row>
    <row r="105" spans="34:38" x14ac:dyDescent="0.25">
      <c r="AH105" s="4"/>
      <c r="AI105" s="4"/>
      <c r="AJ105" s="4"/>
      <c r="AK105" s="4"/>
      <c r="AL105" s="4"/>
    </row>
    <row r="106" spans="34:38" x14ac:dyDescent="0.25">
      <c r="AH106" s="4"/>
      <c r="AI106" s="4"/>
      <c r="AJ106" s="4"/>
      <c r="AK106" s="4"/>
      <c r="AL106" s="4"/>
    </row>
  </sheetData>
  <sheetProtection password="CC52" sheet="1" objects="1" scenarios="1"/>
  <protectedRanges>
    <protectedRange sqref="C51:I52" name="Range17"/>
    <protectedRange sqref="L42:L43" name="Range16"/>
    <protectedRange sqref="I40:K43" name="Range15"/>
    <protectedRange sqref="F40:G43" name="Range14"/>
    <protectedRange sqref="I10:AC11" name="Range5"/>
    <protectedRange sqref="F10:F11" name="Range4"/>
    <protectedRange sqref="E12:H13" name="Range3"/>
    <protectedRange sqref="D10:D13" name="Range2"/>
    <protectedRange sqref="A10:B13" name="Range1"/>
    <protectedRange sqref="D22:D23" name="Range6"/>
    <protectedRange sqref="E20:H21" name="Range7"/>
    <protectedRange sqref="H22:I23" name="Range8"/>
    <protectedRange sqref="J20:N21" name="Range9"/>
    <protectedRange sqref="C30:J33" name="Range10"/>
    <protectedRange sqref="L30:U33" name="Range11"/>
    <protectedRange sqref="W30:AE33" name="Range12"/>
    <protectedRange sqref="D40:D43" name="Range13"/>
  </protectedRanges>
  <mergeCells count="61">
    <mergeCell ref="A48:A49"/>
    <mergeCell ref="B48:B49"/>
    <mergeCell ref="R7:R8"/>
    <mergeCell ref="S7:S8"/>
    <mergeCell ref="T7:T8"/>
    <mergeCell ref="I17:N17"/>
    <mergeCell ref="J7:J8"/>
    <mergeCell ref="K7:K8"/>
    <mergeCell ref="L7:L8"/>
    <mergeCell ref="C48:C49"/>
    <mergeCell ref="D48:F48"/>
    <mergeCell ref="G48:G49"/>
    <mergeCell ref="H48:H49"/>
    <mergeCell ref="I48:I49"/>
    <mergeCell ref="A17:A18"/>
    <mergeCell ref="B17:B18"/>
    <mergeCell ref="C17:C18"/>
    <mergeCell ref="D17:G17"/>
    <mergeCell ref="G47:I47"/>
    <mergeCell ref="A37:A38"/>
    <mergeCell ref="B37:B38"/>
    <mergeCell ref="K37:K38"/>
    <mergeCell ref="M37:M38"/>
    <mergeCell ref="K27:K28"/>
    <mergeCell ref="A27:A28"/>
    <mergeCell ref="B27:B28"/>
    <mergeCell ref="H27:J27"/>
    <mergeCell ref="L27:P27"/>
    <mergeCell ref="D37:D38"/>
    <mergeCell ref="C37:C38"/>
    <mergeCell ref="L37:L38"/>
    <mergeCell ref="F7:F8"/>
    <mergeCell ref="I7:I8"/>
    <mergeCell ref="N7:N8"/>
    <mergeCell ref="Q7:Q8"/>
    <mergeCell ref="G7:G8"/>
    <mergeCell ref="M7:M8"/>
    <mergeCell ref="P7:P8"/>
    <mergeCell ref="O7:O8"/>
    <mergeCell ref="H7:H8"/>
    <mergeCell ref="A7:A8"/>
    <mergeCell ref="B7:B8"/>
    <mergeCell ref="C7:C8"/>
    <mergeCell ref="D7:D8"/>
    <mergeCell ref="E7:E8"/>
    <mergeCell ref="O17:O18"/>
    <mergeCell ref="AF27:AF28"/>
    <mergeCell ref="P6:S6"/>
    <mergeCell ref="Z6:Z8"/>
    <mergeCell ref="AA6:AA8"/>
    <mergeCell ref="AB6:AB8"/>
    <mergeCell ref="V27:V28"/>
    <mergeCell ref="Y6:Y8"/>
    <mergeCell ref="U7:U8"/>
    <mergeCell ref="W7:W8"/>
    <mergeCell ref="X7:X8"/>
    <mergeCell ref="AC6:AC8"/>
    <mergeCell ref="Q27:T27"/>
    <mergeCell ref="U27:U28"/>
    <mergeCell ref="AB27:AE27"/>
    <mergeCell ref="V7:V8"/>
  </mergeCells>
  <dataValidations count="3">
    <dataValidation type="whole" allowBlank="1" showInputMessage="1" showErrorMessage="1" sqref="I10:AC11 W30:AE33 D40:M43 C53:K55 C20:N21 C51:I52 I12:U13 H22:I23 C22:D23 C30:U33 D10:H13">
      <formula1>-999999999999999000</formula1>
      <formula2>9999999999999990000</formula2>
    </dataValidation>
    <dataValidation type="list" allowBlank="1" showInputMessage="1" showErrorMessage="1" sqref="A10">
      <formula1>Korkeakoulut</formula1>
    </dataValidation>
    <dataValidation type="list" allowBlank="1" showInputMessage="1" showErrorMessage="1" sqref="A12">
      <formula1>Konsernit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Parametrit!$G$2:$G$4</xm:f>
          </x14:formula1>
          <xm:sqref>B40:B44 B30:B33 B10:B13 B20:B23 B51:B52</xm:sqref>
        </x14:dataValidation>
        <x14:dataValidation type="list" allowBlank="1" showInputMessage="1" showErrorMessage="1">
          <x14:formula1>
            <xm:f>Parametrit!$C$2:$C$25</xm:f>
          </x14:formula1>
          <xm:sqref>A51</xm:sqref>
        </x14:dataValidation>
        <x14:dataValidation type="list" allowBlank="1" showInputMessage="1" showErrorMessage="1">
          <x14:formula1>
            <xm:f>Parametrit!$C$2:$C$25</xm:f>
          </x14:formula1>
          <xm:sqref>A30</xm:sqref>
        </x14:dataValidation>
        <x14:dataValidation type="list" allowBlank="1" showInputMessage="1" showErrorMessage="1">
          <x14:formula1>
            <xm:f>Parametrit!$C$2:$C$25</xm:f>
          </x14:formula1>
          <xm:sqref>A40</xm:sqref>
        </x14:dataValidation>
        <x14:dataValidation type="list" allowBlank="1" showInputMessage="1" showErrorMessage="1">
          <x14:formula1>
            <xm:f>Parametrit!$C$2:$C$25</xm:f>
          </x14:formula1>
          <xm:sqref>A20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K76"/>
  <sheetViews>
    <sheetView topLeftCell="A40" workbookViewId="0">
      <selection activeCell="G4" sqref="G4"/>
    </sheetView>
  </sheetViews>
  <sheetFormatPr defaultRowHeight="15" x14ac:dyDescent="0.25"/>
  <cols>
    <col min="3" max="3" width="43.140625" bestFit="1" customWidth="1"/>
  </cols>
  <sheetData>
    <row r="2" spans="3:11" x14ac:dyDescent="0.25">
      <c r="C2" s="123" t="s">
        <v>273</v>
      </c>
      <c r="G2" t="s">
        <v>30</v>
      </c>
    </row>
    <row r="3" spans="3:11" x14ac:dyDescent="0.25">
      <c r="C3" t="s">
        <v>213</v>
      </c>
      <c r="D3" s="122" t="s">
        <v>214</v>
      </c>
      <c r="G3">
        <v>2020</v>
      </c>
      <c r="I3" s="122"/>
      <c r="J3" s="122"/>
      <c r="K3" s="122"/>
    </row>
    <row r="4" spans="3:11" x14ac:dyDescent="0.25">
      <c r="C4" t="s">
        <v>215</v>
      </c>
      <c r="D4" s="122" t="s">
        <v>282</v>
      </c>
      <c r="G4">
        <v>2021</v>
      </c>
      <c r="I4" s="122"/>
      <c r="J4" s="122"/>
      <c r="K4" s="122"/>
    </row>
    <row r="5" spans="3:11" x14ac:dyDescent="0.25">
      <c r="C5" t="s">
        <v>216</v>
      </c>
      <c r="D5" s="122" t="s">
        <v>217</v>
      </c>
      <c r="I5" s="122"/>
      <c r="J5" s="122"/>
      <c r="K5" s="122"/>
    </row>
    <row r="6" spans="3:11" x14ac:dyDescent="0.25">
      <c r="C6" t="s">
        <v>218</v>
      </c>
      <c r="D6" s="122" t="s">
        <v>283</v>
      </c>
      <c r="I6" s="122"/>
      <c r="J6" s="122"/>
      <c r="K6" s="122"/>
    </row>
    <row r="7" spans="3:11" x14ac:dyDescent="0.25">
      <c r="C7" t="s">
        <v>219</v>
      </c>
      <c r="D7" s="122" t="s">
        <v>284</v>
      </c>
      <c r="I7" s="122"/>
      <c r="J7" s="122"/>
      <c r="K7" s="122"/>
    </row>
    <row r="8" spans="3:11" x14ac:dyDescent="0.25">
      <c r="C8" t="s">
        <v>399</v>
      </c>
      <c r="D8" s="122" t="s">
        <v>285</v>
      </c>
      <c r="I8" s="122"/>
      <c r="J8" s="122"/>
      <c r="K8" s="122"/>
    </row>
    <row r="9" spans="3:11" x14ac:dyDescent="0.25">
      <c r="C9" t="s">
        <v>220</v>
      </c>
      <c r="D9" s="122" t="s">
        <v>286</v>
      </c>
      <c r="I9" s="122"/>
      <c r="J9" s="122"/>
      <c r="K9" s="122"/>
    </row>
    <row r="10" spans="3:11" x14ac:dyDescent="0.25">
      <c r="C10" t="s">
        <v>221</v>
      </c>
      <c r="D10" s="122" t="s">
        <v>287</v>
      </c>
      <c r="I10" s="122"/>
      <c r="J10" s="122"/>
      <c r="K10" s="122"/>
    </row>
    <row r="11" spans="3:11" x14ac:dyDescent="0.25">
      <c r="C11" t="s">
        <v>222</v>
      </c>
      <c r="D11" s="122" t="s">
        <v>223</v>
      </c>
      <c r="I11" s="122"/>
      <c r="J11" s="122"/>
      <c r="K11" s="122"/>
    </row>
    <row r="12" spans="3:11" x14ac:dyDescent="0.25">
      <c r="C12" t="s">
        <v>224</v>
      </c>
      <c r="D12" s="122" t="s">
        <v>225</v>
      </c>
      <c r="I12" s="122"/>
      <c r="J12" s="122"/>
      <c r="K12" s="122"/>
    </row>
    <row r="13" spans="3:11" x14ac:dyDescent="0.25">
      <c r="C13" t="s">
        <v>226</v>
      </c>
      <c r="D13" s="122" t="s">
        <v>227</v>
      </c>
      <c r="I13" s="122"/>
      <c r="J13" s="122"/>
      <c r="K13" s="122"/>
    </row>
    <row r="14" spans="3:11" x14ac:dyDescent="0.25">
      <c r="C14" t="s">
        <v>228</v>
      </c>
      <c r="D14" s="122" t="s">
        <v>288</v>
      </c>
      <c r="I14" s="122"/>
      <c r="J14" s="122"/>
      <c r="K14" s="122"/>
    </row>
    <row r="15" spans="3:11" x14ac:dyDescent="0.25">
      <c r="C15" t="s">
        <v>229</v>
      </c>
      <c r="D15" s="122" t="s">
        <v>289</v>
      </c>
      <c r="I15" s="122"/>
      <c r="J15" s="122"/>
      <c r="K15" s="122"/>
    </row>
    <row r="16" spans="3:11" x14ac:dyDescent="0.25">
      <c r="C16" t="s">
        <v>36</v>
      </c>
      <c r="D16" s="122" t="s">
        <v>290</v>
      </c>
      <c r="I16" s="122"/>
      <c r="J16" s="122"/>
      <c r="K16" s="122"/>
    </row>
    <row r="17" spans="3:11" x14ac:dyDescent="0.25">
      <c r="C17" t="s">
        <v>38</v>
      </c>
      <c r="D17" s="122" t="s">
        <v>291</v>
      </c>
      <c r="I17" s="122"/>
      <c r="J17" s="122"/>
      <c r="K17" s="122"/>
    </row>
    <row r="18" spans="3:11" x14ac:dyDescent="0.25">
      <c r="C18" t="s">
        <v>230</v>
      </c>
      <c r="D18" s="122" t="s">
        <v>231</v>
      </c>
      <c r="I18" s="122"/>
      <c r="J18" s="122"/>
      <c r="K18" s="122"/>
    </row>
    <row r="19" spans="3:11" x14ac:dyDescent="0.25">
      <c r="C19" t="s">
        <v>232</v>
      </c>
      <c r="D19" s="122" t="s">
        <v>292</v>
      </c>
      <c r="I19" s="122"/>
      <c r="J19" s="122"/>
      <c r="K19" s="122"/>
    </row>
    <row r="20" spans="3:11" x14ac:dyDescent="0.25">
      <c r="C20" t="s">
        <v>31</v>
      </c>
      <c r="D20" s="122" t="s">
        <v>293</v>
      </c>
      <c r="I20" s="122"/>
      <c r="J20" s="122"/>
      <c r="K20" s="122"/>
    </row>
    <row r="21" spans="3:11" x14ac:dyDescent="0.25">
      <c r="C21" t="s">
        <v>34</v>
      </c>
      <c r="D21" s="122" t="s">
        <v>294</v>
      </c>
      <c r="I21" s="122"/>
      <c r="J21" s="122"/>
      <c r="K21" s="122"/>
    </row>
    <row r="22" spans="3:11" x14ac:dyDescent="0.25">
      <c r="C22" t="s">
        <v>98</v>
      </c>
      <c r="D22" s="122" t="s">
        <v>233</v>
      </c>
      <c r="I22" s="122"/>
      <c r="J22" s="122"/>
      <c r="K22" s="122"/>
    </row>
    <row r="23" spans="3:11" x14ac:dyDescent="0.25">
      <c r="C23" t="s">
        <v>33</v>
      </c>
      <c r="D23" s="122" t="s">
        <v>295</v>
      </c>
      <c r="I23" s="122"/>
      <c r="J23" s="122"/>
      <c r="K23" s="122"/>
    </row>
    <row r="24" spans="3:11" x14ac:dyDescent="0.25">
      <c r="C24" t="s">
        <v>234</v>
      </c>
      <c r="D24" s="122" t="s">
        <v>296</v>
      </c>
      <c r="I24" s="122"/>
      <c r="J24" s="122"/>
      <c r="K24" s="122"/>
    </row>
    <row r="25" spans="3:11" x14ac:dyDescent="0.25">
      <c r="C25" t="s">
        <v>396</v>
      </c>
      <c r="D25" s="122" t="s">
        <v>397</v>
      </c>
      <c r="I25" s="122"/>
      <c r="J25" s="122"/>
      <c r="K25" s="122"/>
    </row>
    <row r="26" spans="3:11" x14ac:dyDescent="0.25">
      <c r="C26" t="s">
        <v>42</v>
      </c>
      <c r="D26" s="122" t="s">
        <v>235</v>
      </c>
      <c r="I26" s="122"/>
      <c r="J26" s="122"/>
      <c r="K26" s="122"/>
    </row>
    <row r="27" spans="3:11" x14ac:dyDescent="0.25">
      <c r="C27" t="s">
        <v>39</v>
      </c>
      <c r="D27" s="122" t="s">
        <v>297</v>
      </c>
      <c r="I27" s="122"/>
      <c r="J27" s="122"/>
      <c r="K27" s="122"/>
    </row>
    <row r="28" spans="3:11" x14ac:dyDescent="0.25">
      <c r="C28" t="s">
        <v>236</v>
      </c>
      <c r="D28" s="122" t="s">
        <v>237</v>
      </c>
      <c r="I28" s="122"/>
      <c r="J28" s="122"/>
      <c r="K28" s="122"/>
    </row>
    <row r="29" spans="3:11" x14ac:dyDescent="0.25">
      <c r="C29" t="s">
        <v>99</v>
      </c>
      <c r="D29" s="122" t="s">
        <v>298</v>
      </c>
      <c r="I29" s="122"/>
      <c r="J29" s="122"/>
      <c r="K29" s="122"/>
    </row>
    <row r="30" spans="3:11" x14ac:dyDescent="0.25">
      <c r="C30" t="s">
        <v>35</v>
      </c>
      <c r="D30" s="122" t="s">
        <v>299</v>
      </c>
      <c r="I30" s="122"/>
      <c r="J30" s="122"/>
      <c r="K30" s="122"/>
    </row>
    <row r="31" spans="3:11" x14ac:dyDescent="0.25">
      <c r="C31" t="s">
        <v>37</v>
      </c>
      <c r="D31" s="122" t="s">
        <v>300</v>
      </c>
      <c r="I31" s="122"/>
      <c r="J31" s="122"/>
      <c r="K31" s="122"/>
    </row>
    <row r="32" spans="3:11" x14ac:dyDescent="0.25">
      <c r="C32" t="s">
        <v>32</v>
      </c>
      <c r="D32" s="122" t="s">
        <v>301</v>
      </c>
      <c r="I32" s="122"/>
      <c r="J32" s="122"/>
      <c r="K32" s="122"/>
    </row>
    <row r="33" spans="2:11" x14ac:dyDescent="0.25">
      <c r="C33" t="s">
        <v>40</v>
      </c>
      <c r="D33" s="122" t="s">
        <v>302</v>
      </c>
      <c r="I33" s="122"/>
      <c r="J33" s="122"/>
      <c r="K33" s="122"/>
    </row>
    <row r="34" spans="2:11" x14ac:dyDescent="0.25">
      <c r="C34" t="s">
        <v>238</v>
      </c>
      <c r="D34" s="122" t="s">
        <v>303</v>
      </c>
      <c r="I34" s="122"/>
      <c r="J34" s="122"/>
      <c r="K34" s="122"/>
    </row>
    <row r="35" spans="2:11" x14ac:dyDescent="0.25">
      <c r="C35" t="s">
        <v>239</v>
      </c>
      <c r="D35" s="122" t="s">
        <v>304</v>
      </c>
      <c r="I35" s="122"/>
      <c r="J35" s="122"/>
      <c r="K35" s="122"/>
    </row>
    <row r="36" spans="2:11" x14ac:dyDescent="0.25">
      <c r="C36" t="s">
        <v>100</v>
      </c>
      <c r="D36" s="122" t="s">
        <v>305</v>
      </c>
      <c r="I36" s="122"/>
      <c r="J36" s="122"/>
      <c r="K36" s="122"/>
    </row>
    <row r="37" spans="2:11" x14ac:dyDescent="0.25">
      <c r="C37" t="s">
        <v>41</v>
      </c>
      <c r="D37" s="122">
        <v>10066</v>
      </c>
      <c r="I37" s="122"/>
      <c r="J37" s="122"/>
      <c r="K37" s="122"/>
    </row>
    <row r="39" spans="2:11" x14ac:dyDescent="0.25">
      <c r="C39" s="121" t="s">
        <v>274</v>
      </c>
      <c r="D39" s="122"/>
    </row>
    <row r="40" spans="2:11" x14ac:dyDescent="0.25">
      <c r="C40" t="s">
        <v>240</v>
      </c>
      <c r="D40" s="122" t="s">
        <v>214</v>
      </c>
    </row>
    <row r="41" spans="2:11" x14ac:dyDescent="0.25">
      <c r="B41" t="s">
        <v>193</v>
      </c>
      <c r="C41" t="s">
        <v>241</v>
      </c>
      <c r="D41" s="122" t="s">
        <v>282</v>
      </c>
      <c r="E41" s="122"/>
    </row>
    <row r="42" spans="2:11" x14ac:dyDescent="0.25">
      <c r="C42" t="s">
        <v>242</v>
      </c>
      <c r="D42" s="122" t="s">
        <v>217</v>
      </c>
      <c r="E42" s="122"/>
    </row>
    <row r="43" spans="2:11" x14ac:dyDescent="0.25">
      <c r="C43" t="s">
        <v>243</v>
      </c>
      <c r="D43" s="122" t="s">
        <v>283</v>
      </c>
      <c r="E43" s="122"/>
    </row>
    <row r="44" spans="2:11" x14ac:dyDescent="0.25">
      <c r="C44" t="s">
        <v>244</v>
      </c>
      <c r="D44" s="122" t="s">
        <v>284</v>
      </c>
      <c r="E44" s="122"/>
    </row>
    <row r="45" spans="2:11" x14ac:dyDescent="0.25">
      <c r="C45" t="s">
        <v>400</v>
      </c>
      <c r="D45" s="122" t="s">
        <v>285</v>
      </c>
      <c r="E45" s="122"/>
    </row>
    <row r="46" spans="2:11" x14ac:dyDescent="0.25">
      <c r="C46" t="s">
        <v>245</v>
      </c>
      <c r="D46" s="122" t="s">
        <v>286</v>
      </c>
      <c r="E46" s="122"/>
    </row>
    <row r="47" spans="2:11" x14ac:dyDescent="0.25">
      <c r="C47" t="s">
        <v>246</v>
      </c>
      <c r="D47" s="122" t="s">
        <v>287</v>
      </c>
      <c r="E47" s="122"/>
    </row>
    <row r="48" spans="2:11" x14ac:dyDescent="0.25">
      <c r="C48" t="s">
        <v>247</v>
      </c>
      <c r="D48" s="122" t="s">
        <v>223</v>
      </c>
      <c r="E48" s="122"/>
    </row>
    <row r="49" spans="2:5" x14ac:dyDescent="0.25">
      <c r="C49" t="s">
        <v>248</v>
      </c>
      <c r="D49" s="122" t="s">
        <v>225</v>
      </c>
      <c r="E49" s="122"/>
    </row>
    <row r="50" spans="2:5" x14ac:dyDescent="0.25">
      <c r="C50" t="s">
        <v>249</v>
      </c>
      <c r="D50" s="122" t="s">
        <v>227</v>
      </c>
      <c r="E50" s="122"/>
    </row>
    <row r="51" spans="2:5" x14ac:dyDescent="0.25">
      <c r="C51" t="s">
        <v>250</v>
      </c>
      <c r="D51" s="122" t="s">
        <v>288</v>
      </c>
      <c r="E51" s="122"/>
    </row>
    <row r="52" spans="2:5" x14ac:dyDescent="0.25">
      <c r="C52" t="s">
        <v>251</v>
      </c>
      <c r="D52" s="122" t="s">
        <v>289</v>
      </c>
      <c r="E52" s="122"/>
    </row>
    <row r="53" spans="2:5" x14ac:dyDescent="0.25">
      <c r="C53" t="s">
        <v>252</v>
      </c>
      <c r="D53" s="122" t="s">
        <v>290</v>
      </c>
      <c r="E53" s="122"/>
    </row>
    <row r="54" spans="2:5" x14ac:dyDescent="0.25">
      <c r="C54" t="s">
        <v>253</v>
      </c>
      <c r="D54" s="122" t="s">
        <v>291</v>
      </c>
      <c r="E54" s="122"/>
    </row>
    <row r="55" spans="2:5" x14ac:dyDescent="0.25">
      <c r="C55" t="s">
        <v>254</v>
      </c>
      <c r="D55" s="122" t="s">
        <v>231</v>
      </c>
      <c r="E55" s="122"/>
    </row>
    <row r="56" spans="2:5" x14ac:dyDescent="0.25">
      <c r="C56" t="s">
        <v>255</v>
      </c>
      <c r="D56" s="122" t="s">
        <v>292</v>
      </c>
      <c r="E56" s="122"/>
    </row>
    <row r="57" spans="2:5" x14ac:dyDescent="0.25">
      <c r="C57" t="s">
        <v>256</v>
      </c>
      <c r="D57" s="122" t="s">
        <v>293</v>
      </c>
      <c r="E57" s="122"/>
    </row>
    <row r="58" spans="2:5" x14ac:dyDescent="0.25">
      <c r="C58" t="s">
        <v>257</v>
      </c>
      <c r="D58" s="122" t="s">
        <v>294</v>
      </c>
      <c r="E58" s="122"/>
    </row>
    <row r="59" spans="2:5" x14ac:dyDescent="0.25">
      <c r="C59" t="s">
        <v>258</v>
      </c>
      <c r="D59" s="122" t="s">
        <v>233</v>
      </c>
      <c r="E59" s="122"/>
    </row>
    <row r="60" spans="2:5" x14ac:dyDescent="0.25">
      <c r="C60" t="s">
        <v>259</v>
      </c>
      <c r="D60" s="122" t="s">
        <v>295</v>
      </c>
      <c r="E60" s="122"/>
    </row>
    <row r="61" spans="2:5" x14ac:dyDescent="0.25">
      <c r="C61" s="123" t="s">
        <v>260</v>
      </c>
      <c r="D61" s="122" t="s">
        <v>296</v>
      </c>
      <c r="E61" s="122"/>
    </row>
    <row r="62" spans="2:5" x14ac:dyDescent="0.25">
      <c r="C62" t="s">
        <v>398</v>
      </c>
      <c r="D62" s="122" t="s">
        <v>397</v>
      </c>
      <c r="E62" s="122"/>
    </row>
    <row r="63" spans="2:5" x14ac:dyDescent="0.25">
      <c r="C63" t="s">
        <v>261</v>
      </c>
      <c r="D63" s="122" t="s">
        <v>235</v>
      </c>
      <c r="E63" s="122"/>
    </row>
    <row r="64" spans="2:5" x14ac:dyDescent="0.25">
      <c r="B64" s="122"/>
      <c r="C64" t="s">
        <v>262</v>
      </c>
      <c r="D64" s="122" t="s">
        <v>297</v>
      </c>
      <c r="E64" s="122"/>
    </row>
    <row r="65" spans="2:5" x14ac:dyDescent="0.25">
      <c r="B65" s="122"/>
      <c r="C65" t="s">
        <v>263</v>
      </c>
      <c r="D65" s="122" t="s">
        <v>237</v>
      </c>
      <c r="E65" s="122"/>
    </row>
    <row r="66" spans="2:5" x14ac:dyDescent="0.25">
      <c r="B66" s="122"/>
      <c r="C66" t="s">
        <v>264</v>
      </c>
      <c r="D66" s="122" t="s">
        <v>298</v>
      </c>
      <c r="E66" s="122"/>
    </row>
    <row r="67" spans="2:5" x14ac:dyDescent="0.25">
      <c r="B67" s="122"/>
      <c r="C67" t="s">
        <v>265</v>
      </c>
      <c r="D67" s="122" t="s">
        <v>299</v>
      </c>
      <c r="E67" s="122"/>
    </row>
    <row r="68" spans="2:5" x14ac:dyDescent="0.25">
      <c r="B68" s="122"/>
      <c r="C68" t="s">
        <v>266</v>
      </c>
      <c r="D68" s="122" t="s">
        <v>300</v>
      </c>
      <c r="E68" s="122"/>
    </row>
    <row r="69" spans="2:5" x14ac:dyDescent="0.25">
      <c r="B69" s="122"/>
      <c r="C69" t="s">
        <v>267</v>
      </c>
      <c r="D69" s="122" t="s">
        <v>301</v>
      </c>
      <c r="E69" s="122"/>
    </row>
    <row r="70" spans="2:5" x14ac:dyDescent="0.25">
      <c r="B70" s="122"/>
      <c r="C70" t="s">
        <v>268</v>
      </c>
      <c r="D70" s="122" t="s">
        <v>302</v>
      </c>
      <c r="E70" s="122"/>
    </row>
    <row r="71" spans="2:5" x14ac:dyDescent="0.25">
      <c r="B71" s="122"/>
      <c r="C71" t="s">
        <v>269</v>
      </c>
      <c r="D71" s="122" t="s">
        <v>303</v>
      </c>
      <c r="E71" s="122"/>
    </row>
    <row r="72" spans="2:5" x14ac:dyDescent="0.25">
      <c r="B72" s="122"/>
      <c r="C72" t="s">
        <v>270</v>
      </c>
      <c r="D72" s="122" t="s">
        <v>304</v>
      </c>
      <c r="E72" s="122"/>
    </row>
    <row r="73" spans="2:5" x14ac:dyDescent="0.25">
      <c r="B73" s="122"/>
      <c r="C73" t="s">
        <v>271</v>
      </c>
      <c r="D73" s="122" t="s">
        <v>305</v>
      </c>
      <c r="E73" s="122"/>
    </row>
    <row r="74" spans="2:5" x14ac:dyDescent="0.25">
      <c r="B74" s="122"/>
      <c r="C74" t="s">
        <v>272</v>
      </c>
      <c r="D74" s="122">
        <v>10066</v>
      </c>
      <c r="E74" s="122"/>
    </row>
    <row r="75" spans="2:5" x14ac:dyDescent="0.25">
      <c r="B75" s="122"/>
      <c r="E75" s="122"/>
    </row>
    <row r="76" spans="2:5" x14ac:dyDescent="0.25">
      <c r="B76" s="122"/>
      <c r="E76" s="1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Talous_1</vt:lpstr>
      <vt:lpstr>Parametrit</vt:lpstr>
      <vt:lpstr>Konsernit</vt:lpstr>
      <vt:lpstr>Korkeakoulut</vt:lpstr>
      <vt:lpstr>Vuosi</vt:lpstr>
    </vt:vector>
  </TitlesOfParts>
  <Company>OPM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Sundbäck Kati</dc:creator>
  <cp:lastModifiedBy>Ville Hämäläinen</cp:lastModifiedBy>
  <cp:lastPrinted>2011-10-24T14:45:40Z</cp:lastPrinted>
  <dcterms:created xsi:type="dcterms:W3CDTF">2011-09-20T10:29:31Z</dcterms:created>
  <dcterms:modified xsi:type="dcterms:W3CDTF">2021-08-19T11:15:22Z</dcterms:modified>
</cp:coreProperties>
</file>