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bPgeqRa5hVhEL8US7xNXRHPWViZj0KrZLwrRm3GKY2lfYwXu0+JGptYC4dMejucepCUWSqbz0Os1feuOZ7/GBw==" workbookSaltValue="6t04S/MpbuYuBzm6xEbERg==" workbookSpinCount="100000" lockStructure="1"/>
  <bookViews>
    <workbookView xWindow="0" yWindow="0" windowWidth="15345" windowHeight="4650"/>
  </bookViews>
  <sheets>
    <sheet name="Talous_1" sheetId="1" r:id="rId1"/>
    <sheet name="Parametres" sheetId="2" state="hidden" r:id="rId2"/>
  </sheets>
  <definedNames>
    <definedName name="Konsernit">Parametres!$B$19:$B$33</definedName>
    <definedName name="Vuosi">Parametres!$E$3:$E$5</definedName>
    <definedName name="Yliopistot">Parametres!$B$3:$B$17</definedName>
  </definedNames>
  <calcPr calcId="152511"/>
</workbook>
</file>

<file path=xl/calcChain.xml><?xml version="1.0" encoding="utf-8"?>
<calcChain xmlns="http://schemas.openxmlformats.org/spreadsheetml/2006/main">
  <c r="P24" i="1" l="1"/>
  <c r="P23" i="1"/>
  <c r="AJ12" i="1" l="1"/>
  <c r="AJ11" i="1"/>
  <c r="AJ10" i="1"/>
  <c r="AJ9" i="1"/>
  <c r="AN20" i="1" l="1"/>
  <c r="AN33" i="1"/>
  <c r="AN46" i="1"/>
  <c r="A48" i="1" l="1"/>
  <c r="AJ48" i="1" s="1"/>
  <c r="B48" i="1"/>
  <c r="A49" i="1"/>
  <c r="AJ49" i="1" s="1"/>
  <c r="B49" i="1"/>
  <c r="A50" i="1"/>
  <c r="AJ50" i="1" s="1"/>
  <c r="B50" i="1"/>
  <c r="B47" i="1"/>
  <c r="A47" i="1"/>
  <c r="AJ47" i="1" s="1"/>
  <c r="B34" i="1"/>
  <c r="B35" i="1"/>
  <c r="B36" i="1"/>
  <c r="B37" i="1"/>
  <c r="A35" i="1"/>
  <c r="AJ35" i="1" s="1"/>
  <c r="A36" i="1"/>
  <c r="AJ36" i="1" s="1"/>
  <c r="A37" i="1"/>
  <c r="AJ37" i="1" s="1"/>
  <c r="A34" i="1"/>
  <c r="AJ34" i="1" s="1"/>
  <c r="A22" i="1"/>
  <c r="AJ22" i="1" s="1"/>
  <c r="B22" i="1"/>
  <c r="A23" i="1"/>
  <c r="AJ23" i="1" s="1"/>
  <c r="B23" i="1"/>
  <c r="A24" i="1"/>
  <c r="AJ24" i="1" s="1"/>
  <c r="B24" i="1"/>
  <c r="B21" i="1"/>
  <c r="A21" i="1"/>
  <c r="AJ21" i="1" s="1"/>
  <c r="R37" i="1" l="1"/>
  <c r="AN37" i="1" s="1"/>
  <c r="R36" i="1"/>
  <c r="AN36" i="1" s="1"/>
  <c r="R35" i="1"/>
  <c r="AN35" i="1" s="1"/>
  <c r="R34" i="1"/>
  <c r="AN34" i="1" s="1"/>
  <c r="AN24" i="1"/>
  <c r="AN23" i="1"/>
  <c r="D22" i="1" l="1"/>
  <c r="D21" i="1"/>
  <c r="AG12" i="1"/>
  <c r="AG11" i="1"/>
  <c r="U10" i="1"/>
  <c r="AG10" i="1" s="1"/>
  <c r="U9" i="1"/>
  <c r="AG9" i="1" s="1"/>
  <c r="C10" i="1"/>
  <c r="C9" i="1"/>
  <c r="AI10" i="1" l="1"/>
  <c r="AN10" i="1" s="1"/>
  <c r="AI12" i="1"/>
  <c r="H50" i="1" s="1"/>
  <c r="P22" i="1"/>
  <c r="AN22" i="1" s="1"/>
  <c r="AI11" i="1"/>
  <c r="H49" i="1" s="1"/>
  <c r="L49" i="1" s="1"/>
  <c r="P21" i="1"/>
  <c r="AN21" i="1" s="1"/>
  <c r="AI9" i="1"/>
  <c r="AN9" i="1" s="1"/>
  <c r="AN11" i="1" l="1"/>
  <c r="AN49" i="1"/>
  <c r="AN12" i="1"/>
  <c r="H48" i="1"/>
  <c r="L50" i="1"/>
  <c r="AN50" i="1" s="1"/>
  <c r="H47" i="1"/>
  <c r="L48" i="1" l="1"/>
  <c r="AN48" i="1" s="1"/>
  <c r="L47" i="1"/>
  <c r="AN47" i="1" s="1"/>
</calcChain>
</file>

<file path=xl/sharedStrings.xml><?xml version="1.0" encoding="utf-8"?>
<sst xmlns="http://schemas.openxmlformats.org/spreadsheetml/2006/main" count="412" uniqueCount="346">
  <si>
    <t>TIEDONKERUULOMAKE 1: Tuloslaskelma ja sitä täydentävät tiedot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</si>
  <si>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</si>
  <si>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</si>
  <si>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</si>
  <si>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</si>
  <si>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</si>
  <si>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</si>
  <si>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</si>
  <si>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</si>
  <si>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</si>
  <si>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</si>
  <si>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</si>
  <si>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</si>
  <si>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</si>
  <si>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</si>
  <si>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</si>
  <si>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</si>
  <si>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</si>
  <si>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</si>
  <si>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</si>
  <si>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</si>
  <si>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</si>
  <si>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</si>
  <si>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</si>
  <si>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</si>
  <si>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</si>
  <si>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</si>
  <si>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</si>
  <si>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</si>
  <si>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</si>
  <si>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</si>
  <si>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</si>
  <si>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</si>
  <si>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</si>
  <si>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</si>
  <si>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</si>
  <si>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</si>
  <si>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</si>
  <si>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</si>
  <si>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</si>
  <si>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</si>
  <si>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</si>
  <si>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</si>
  <si>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</si>
  <si>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</si>
  <si>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</si>
  <si>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</si>
  <si>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</si>
  <si>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</si>
  <si>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</si>
  <si>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</si>
  <si>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</si>
  <si>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</si>
  <si>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</si>
  <si>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</si>
  <si>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</si>
  <si>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</si>
  <si>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</si>
  <si>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</si>
  <si>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</si>
  <si>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</si>
  <si>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</si>
  <si>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</si>
  <si>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</si>
  <si>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</si>
  <si>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</si>
  <si>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</si>
  <si>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</si>
  <si>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</si>
  <si>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</si>
  <si>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</si>
  <si>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</si>
  <si>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</si>
  <si>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</si>
  <si>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</si>
  <si>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</si>
  <si>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r>
      <rPr>
        <b/>
        <sz val="8"/>
        <rFont val="Arial"/>
        <family val="2"/>
      </rPr>
      <t>Tilikauden vuosi</t>
    </r>
    <r>
      <rPr>
        <sz val="8"/>
        <rFont val="Arial"/>
        <family val="2"/>
      </rPr>
      <t xml:space="preserve">
Tilikausi
1.1.-31.12. 20XX</t>
    </r>
  </si>
  <si>
    <t>Omakatteisten rahastojen muutos
 (+/-)</t>
  </si>
  <si>
    <t>Tilikauden tulos</t>
  </si>
  <si>
    <t>Tuloverot</t>
  </si>
  <si>
    <t>Tilikauden ylijäämä (alijäämä)</t>
  </si>
  <si>
    <t>josta</t>
  </si>
  <si>
    <t xml:space="preserve">Yliopiston varsinaiseen toimintaan kuuluvan liiketoiminnan tuotot </t>
  </si>
  <si>
    <t>Muut varsinaisen toiminnan tuotot</t>
  </si>
  <si>
    <t>Konserni; 
Osuus osakkuus-yhtiöiden tuloksesta</t>
  </si>
  <si>
    <t>Tarvikkeet ja tavarat</t>
  </si>
  <si>
    <t>Palvelujen ostot</t>
  </si>
  <si>
    <t>Tilakustannukset</t>
  </si>
  <si>
    <t>Kone- ja laitevuokrat</t>
  </si>
  <si>
    <t>Poistot</t>
  </si>
  <si>
    <t>Muut varsinaisen toiminnan kulut</t>
  </si>
  <si>
    <t>Konserni; Vähemmistö osuus</t>
  </si>
  <si>
    <t>Keräysten tuotot</t>
  </si>
  <si>
    <t>Lahjoitukset</t>
  </si>
  <si>
    <t>Yliopiston varainhankintaan liittyvän liiketoiminnan tuotot</t>
  </si>
  <si>
    <t>Muut varainhankinnan tuotot</t>
  </si>
  <si>
    <t>Keräystoiminnan kulut</t>
  </si>
  <si>
    <t>Lahjoituksiin ja testamenttien hoitoon liittyvät kulut</t>
  </si>
  <si>
    <t>Yliopiston varainhankintaan liittyvän liiketoiminnan kulut</t>
  </si>
  <si>
    <t>Muut varainhankinnan kulut</t>
  </si>
  <si>
    <t>Konserni; 
Osuus osakkuusyritysten voitosta (tappiosta)
(+/-)</t>
  </si>
  <si>
    <t>Osinkotuotot</t>
  </si>
  <si>
    <t>Korkotuotot</t>
  </si>
  <si>
    <t>Vuokratuotot</t>
  </si>
  <si>
    <t>Myyntivoitot</t>
  </si>
  <si>
    <t>Arvonalennusten palautukset</t>
  </si>
  <si>
    <t>Sijoitus- ja rahoitustoimintaan kuuluvan liiketoiminnan tuotot</t>
  </si>
  <si>
    <t>Muut sijoitus- ja rahoitustoiminnan tuotot</t>
  </si>
  <si>
    <t>Korkokulut</t>
  </si>
  <si>
    <t>Yhtiövastikkeet</t>
  </si>
  <si>
    <t>Myyntitappiot</t>
  </si>
  <si>
    <t>Sijoitus- ja rahoitustoimintaan kuuluvan liiketoiminnan kulut</t>
  </si>
  <si>
    <t>Vähemmistö osuus</t>
  </si>
  <si>
    <r>
      <t xml:space="preserve">Tuotto-/ kulujäämä </t>
    </r>
    <r>
      <rPr>
        <sz val="8"/>
        <rFont val="Arial"/>
        <family val="2"/>
      </rPr>
      <t>(sijoitus- ja rahoitus-toiminta)</t>
    </r>
  </si>
  <si>
    <t>Satunnaiset tuotot</t>
  </si>
  <si>
    <t>Satunnaiset kulut</t>
  </si>
  <si>
    <t>Yliopistolain mukainen valtionrahoitus (OKM)</t>
  </si>
  <si>
    <t>Muut yleisavustukset</t>
  </si>
  <si>
    <t>Poistoeron muutos
   (+/-)</t>
  </si>
  <si>
    <t>Sidottujen rahastojen muutos
 (+/-)</t>
  </si>
  <si>
    <t xml:space="preserve">Kotimaiset yritykset </t>
  </si>
  <si>
    <t>Kotimaiset rahoituslaitokset</t>
  </si>
  <si>
    <t>Kotitaloudet</t>
  </si>
  <si>
    <t>EU-rahoitus</t>
  </si>
  <si>
    <t>Euroopan Unionin maat, yritysrahoitus</t>
  </si>
  <si>
    <t>Euroopan Unionin maat, muu rahoitus</t>
  </si>
  <si>
    <t xml:space="preserve">Muut ulkomaat, yritysrahoitus </t>
  </si>
  <si>
    <t>Muut ulkomaat, muu rahoitus</t>
  </si>
  <si>
    <t>Valtio 
(pl. SA, Tekes ja OKM:n yliopistolain muk. rahoitus)</t>
  </si>
  <si>
    <t>Suomen Akatemia</t>
  </si>
  <si>
    <t>Tekes</t>
  </si>
  <si>
    <t>Kunnat ja kuntayhtymät</t>
  </si>
  <si>
    <t>Muu julkinen hallinto</t>
  </si>
  <si>
    <t>Voittoa tavoittelemattomat yhteisöt</t>
  </si>
  <si>
    <t>Palkat ja palkkiot</t>
  </si>
  <si>
    <t>Eläkemaksut</t>
  </si>
  <si>
    <t>Muut henkilö-sivukulut</t>
  </si>
  <si>
    <t>Vuokrat</t>
  </si>
  <si>
    <t>liiketoiminnan kulut yhteensä</t>
  </si>
  <si>
    <t>Yritykset</t>
  </si>
  <si>
    <t>Muut</t>
  </si>
  <si>
    <t>BX</t>
  </si>
  <si>
    <t>BY</t>
  </si>
  <si>
    <t>BZ</t>
  </si>
  <si>
    <t>CA</t>
  </si>
  <si>
    <t>CB</t>
  </si>
  <si>
    <t>CC</t>
  </si>
  <si>
    <t>VM:n rahoitus harjoittelukouluille tilikaudella</t>
  </si>
  <si>
    <t>Yliopistolle korvattu apteekkimaksu (vain HY ja ISY täyttävät)</t>
  </si>
  <si>
    <t>Yliopistolle kompensoitava apteekkivero (vain HY ja ISY täyttävät)</t>
  </si>
  <si>
    <t>Harjoittelukoulun harjoittaman liiketoiminnan kulut yhteensä (jätetään tyhjäksi, jos tällaista toimintaa ei ole)</t>
  </si>
  <si>
    <t>CD</t>
  </si>
  <si>
    <t>CE</t>
  </si>
  <si>
    <r>
      <t xml:space="preserve">Yliopiston varsinaiseen toimintaan kuuluvan liiketoiminnan tuotoista (sarake R) </t>
    </r>
    <r>
      <rPr>
        <b/>
        <sz val="8"/>
        <rFont val="Arial"/>
        <family val="2"/>
      </rPr>
      <t>ulkomailta saadut tuotot yht.</t>
    </r>
  </si>
  <si>
    <t>YO:</t>
  </si>
  <si>
    <t>-- Valitse --</t>
  </si>
  <si>
    <t>Helsingin yliopisto</t>
  </si>
  <si>
    <t>Jyväskylän yliopisto</t>
  </si>
  <si>
    <t>Lapin yliopisto</t>
  </si>
  <si>
    <t>Oulun yliopisto</t>
  </si>
  <si>
    <t>Svenska handelshögskolan</t>
  </si>
  <si>
    <t>Tampereen yliopisto</t>
  </si>
  <si>
    <t>Turun yliopisto</t>
  </si>
  <si>
    <t>Vaasan yliopisto</t>
  </si>
  <si>
    <t>Åbo Akademi</t>
  </si>
  <si>
    <t>Opintoalat</t>
  </si>
  <si>
    <t>Eläinlääketieteellinen</t>
  </si>
  <si>
    <t>Erittelemätön</t>
  </si>
  <si>
    <t>Farmasia</t>
  </si>
  <si>
    <t>Hammaslääketieteellinen</t>
  </si>
  <si>
    <t>Humanistinen</t>
  </si>
  <si>
    <t>Kasvatustieteellinen</t>
  </si>
  <si>
    <t>Kauppatieteellinen</t>
  </si>
  <si>
    <t>Kuvataideala</t>
  </si>
  <si>
    <t>Liikuntatieteellinen</t>
  </si>
  <si>
    <t>Luonnontieteellinen</t>
  </si>
  <si>
    <t>Lääketieteellinen</t>
  </si>
  <si>
    <t>Maatalous-metsätieteellinen</t>
  </si>
  <si>
    <t>Musiikkiala</t>
  </si>
  <si>
    <t>Oikeustieteellinen</t>
  </si>
  <si>
    <t>Psykologia</t>
  </si>
  <si>
    <t>Taideteollinen</t>
  </si>
  <si>
    <t>Teatteri- ja tanssiala</t>
  </si>
  <si>
    <t>Teknillistieteellinen</t>
  </si>
  <si>
    <t>Teologinen</t>
  </si>
  <si>
    <t>Terveystieteet</t>
  </si>
  <si>
    <t>Yhteiskuntatieteellinen</t>
  </si>
  <si>
    <t>Lappeenrannan tekn. yliopisto</t>
  </si>
  <si>
    <t>Tampereen tekn. yliopisto</t>
  </si>
  <si>
    <t>Aalto yliopisto</t>
  </si>
  <si>
    <t>Itä-Suomen yliopisto</t>
  </si>
  <si>
    <t>K Helsingin yliopisto</t>
  </si>
  <si>
    <t>K Åbo Akademi</t>
  </si>
  <si>
    <t>K Oulun yliopisto</t>
  </si>
  <si>
    <t>K Tampereen yliopisto</t>
  </si>
  <si>
    <t>K Jyväskylän yliopisto</t>
  </si>
  <si>
    <t>K Svenska handelshögskolan</t>
  </si>
  <si>
    <t>K Vaasan yliopisto</t>
  </si>
  <si>
    <t>K Lappeenrannan tekn. yliopisto</t>
  </si>
  <si>
    <t>K Tampereen tekn. yliopisto</t>
  </si>
  <si>
    <t>K Lapin yliopisto</t>
  </si>
  <si>
    <t>K Aalto yliopisto</t>
  </si>
  <si>
    <t>K Itä-Suomen yliopisto</t>
  </si>
  <si>
    <t>K Turun yliopisto</t>
  </si>
  <si>
    <t>Vuosi</t>
  </si>
  <si>
    <t>Konserni</t>
  </si>
  <si>
    <t>Ulkomainen rahoitus</t>
  </si>
  <si>
    <t>Julkinen rahoitus</t>
  </si>
  <si>
    <t>Varsinaisen toiminnan kulut</t>
  </si>
  <si>
    <t>Varainhankinta</t>
  </si>
  <si>
    <t>Sijoitus- ja rahoitustoiminta</t>
  </si>
  <si>
    <r>
      <t xml:space="preserve">Avustustuotot yhteensä </t>
    </r>
    <r>
      <rPr>
        <sz val="8"/>
        <rFont val="Arial"/>
        <family val="2"/>
      </rPr>
      <t>(summa  sarakkeista D-Q)</t>
    </r>
  </si>
  <si>
    <t>Satunnaiset erät</t>
  </si>
  <si>
    <t>Yleisavustukset</t>
  </si>
  <si>
    <t>Tilinpäätössiirrot</t>
  </si>
  <si>
    <t>Kaikki yliopistot</t>
  </si>
  <si>
    <t>HY ja ISYO</t>
  </si>
  <si>
    <t>Harjoittelukoulut</t>
  </si>
  <si>
    <r>
      <t>Muista varsinaisen toiminnan tuotoista (sarake S)</t>
    </r>
    <r>
      <rPr>
        <b/>
        <sz val="8"/>
        <rFont val="Arial"/>
        <family val="2"/>
      </rPr>
      <t xml:space="preserve"> ulkomailta saadut tuotot yht.</t>
    </r>
  </si>
  <si>
    <t>Henkilöstökulut yhteensä (summa sarakkeista V-X)</t>
  </si>
  <si>
    <t>Varsinaisen toiminnan tuotot</t>
  </si>
  <si>
    <t>OKM:n tarkentavat tiedot</t>
  </si>
  <si>
    <t xml:space="preserve">Varsinainen toiminta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</si>
  <si>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Varsinaisen toiminnan kulut yhteensä (summa sarakkeista V-AF)</t>
  </si>
  <si>
    <t>Yliopiston varsinaisen toiminnan (pl. liiketoiminta) arvonlisäverokulut yhteensä</t>
  </si>
  <si>
    <t>OKM:n kompensoitava alv, toteuma</t>
  </si>
  <si>
    <t>Harjoittelukoulujen VM:n kotikuntakorvauksiin sisältyvä alv.</t>
  </si>
  <si>
    <t xml:space="preserve">Muiden rahoittajien kompensoimat arvonlisäverot tilikaudella </t>
  </si>
  <si>
    <t xml:space="preserve">josta, </t>
  </si>
  <si>
    <t xml:space="preserve">OKM:n rahoitus harjoittelukouluille tilikaudella, pl. VM:n maksamat arvonlisäverot </t>
  </si>
  <si>
    <t>YLIOP</t>
  </si>
  <si>
    <t>TILIK</t>
  </si>
  <si>
    <t>AVUSTUST</t>
  </si>
  <si>
    <t>KYRITYST</t>
  </si>
  <si>
    <t>KRAHALT</t>
  </si>
  <si>
    <t>KOTITALT</t>
  </si>
  <si>
    <t>EUSUORA</t>
  </si>
  <si>
    <t>EUYRITYS</t>
  </si>
  <si>
    <t>EUMUUT</t>
  </si>
  <si>
    <t>ULKYRITY</t>
  </si>
  <si>
    <t>ULKMUU</t>
  </si>
  <si>
    <t>VALTIO</t>
  </si>
  <si>
    <t>AKATEMIA</t>
  </si>
  <si>
    <t>TEKES</t>
  </si>
  <si>
    <t>KUNNAT</t>
  </si>
  <si>
    <t>MUUJULKH</t>
  </si>
  <si>
    <t>VYHTEISO</t>
  </si>
  <si>
    <t>VTLIIKET</t>
  </si>
  <si>
    <t>VTMUUTUL</t>
  </si>
  <si>
    <t>VTOSUUST</t>
  </si>
  <si>
    <t>HLOKULUY</t>
  </si>
  <si>
    <t>PALKKAK</t>
  </si>
  <si>
    <t>ELAKEK</t>
  </si>
  <si>
    <t>MUUSIVUK</t>
  </si>
  <si>
    <t>TAVAOSTO</t>
  </si>
  <si>
    <t>PALVOSTO</t>
  </si>
  <si>
    <t>VUOKRAK</t>
  </si>
  <si>
    <t>MUUTILAK</t>
  </si>
  <si>
    <t>KONEVUOK</t>
  </si>
  <si>
    <t>POISTOT</t>
  </si>
  <si>
    <t>VTMUUK</t>
  </si>
  <si>
    <t>VTVAHEM</t>
  </si>
  <si>
    <t>VTKULUTY</t>
  </si>
  <si>
    <t>VTLIIKEK</t>
  </si>
  <si>
    <t>VTJAAMA</t>
  </si>
  <si>
    <t>KERATULO</t>
  </si>
  <si>
    <t>LAHJTULO</t>
  </si>
  <si>
    <t>YRITLAHJ</t>
  </si>
  <si>
    <t>KOTILAHJ</t>
  </si>
  <si>
    <t>MUULAHJ</t>
  </si>
  <si>
    <t>VHLIIKET</t>
  </si>
  <si>
    <t>VHMUUTUL</t>
  </si>
  <si>
    <t>VHOSUUST</t>
  </si>
  <si>
    <t>KERAKULU</t>
  </si>
  <si>
    <t>LAHJKULU</t>
  </si>
  <si>
    <t>VHLIIKEK</t>
  </si>
  <si>
    <t>VHMUUK</t>
  </si>
  <si>
    <t>VHVAHEM</t>
  </si>
  <si>
    <t>VHJAAMA</t>
  </si>
  <si>
    <t>SROSUUS</t>
  </si>
  <si>
    <t>OSINKOT</t>
  </si>
  <si>
    <t>KORKOT</t>
  </si>
  <si>
    <t>VUOKRAT</t>
  </si>
  <si>
    <t>MVOITTO</t>
  </si>
  <si>
    <t>ARVALPAL</t>
  </si>
  <si>
    <t>SRLIIKET</t>
  </si>
  <si>
    <t>SRMUUTUL</t>
  </si>
  <si>
    <t>KORKOK</t>
  </si>
  <si>
    <t>VASTIKEK</t>
  </si>
  <si>
    <t>MTAPPIO</t>
  </si>
  <si>
    <t>ARVONAL</t>
  </si>
  <si>
    <t>SRLIIKEK</t>
  </si>
  <si>
    <t>SRMUUK</t>
  </si>
  <si>
    <t>SRVAHEM</t>
  </si>
  <si>
    <t>SRJAAMA</t>
  </si>
  <si>
    <t>SATTUOTO</t>
  </si>
  <si>
    <t>SATKULUT</t>
  </si>
  <si>
    <t>YOLAKI49</t>
  </si>
  <si>
    <t>MUUYAVUS</t>
  </si>
  <si>
    <t>OMAKRAHM</t>
  </si>
  <si>
    <t>TILIKTUL</t>
  </si>
  <si>
    <t>POISTOEM</t>
  </si>
  <si>
    <t>SIDOTTRM</t>
  </si>
  <si>
    <t>TULOVERO</t>
  </si>
  <si>
    <t>TILIKJAAM</t>
  </si>
  <si>
    <t>YVARULKOT</t>
  </si>
  <si>
    <t>MVARULKOT</t>
  </si>
  <si>
    <t>ALV</t>
  </si>
  <si>
    <t>OKMALV</t>
  </si>
  <si>
    <t>VMALV</t>
  </si>
  <si>
    <t>MUUALV</t>
  </si>
  <si>
    <t>VMHAR</t>
  </si>
  <si>
    <t>OKMHAR</t>
  </si>
  <si>
    <t>HARLIIK</t>
  </si>
  <si>
    <t>APTEMKA</t>
  </si>
  <si>
    <t>APTEVER</t>
  </si>
  <si>
    <t>RIVInro</t>
  </si>
  <si>
    <t>Tarkistus</t>
  </si>
  <si>
    <t>OSA</t>
  </si>
  <si>
    <t>01901</t>
  </si>
  <si>
    <t>01903</t>
  </si>
  <si>
    <t>01904</t>
  </si>
  <si>
    <t>01905</t>
  </si>
  <si>
    <t>01906</t>
  </si>
  <si>
    <t>01910</t>
  </si>
  <si>
    <t>01913</t>
  </si>
  <si>
    <t>01914</t>
  </si>
  <si>
    <t>01915</t>
  </si>
  <si>
    <t>01918</t>
  </si>
  <si>
    <t>Emo_konserni</t>
  </si>
  <si>
    <t>CF</t>
  </si>
  <si>
    <t>CG</t>
  </si>
  <si>
    <t>CH</t>
  </si>
  <si>
    <t>YLIOP_koodi</t>
  </si>
  <si>
    <t>Muut sijoitus- ja rahoitustoiminnan kulut</t>
  </si>
  <si>
    <t>Muut tilakustannukset</t>
  </si>
  <si>
    <t>Arvonalennukset</t>
  </si>
  <si>
    <r>
      <t xml:space="preserve">Tuotto-/ kulujäämä </t>
    </r>
    <r>
      <rPr>
        <sz val="8"/>
        <rFont val="Arial"/>
        <family val="2"/>
      </rPr>
      <t>(varsinainen toiminta)
Emo: sarakkeet C+R+S-AG
Konserni: sarakkeet C+R+S+T-AG</t>
    </r>
  </si>
  <si>
    <r>
      <rPr>
        <b/>
        <sz val="8"/>
        <rFont val="Arial"/>
        <family val="2"/>
      </rPr>
      <t>Rivit 9-10 emoyliopiston tiedo</t>
    </r>
    <r>
      <rPr>
        <sz val="8"/>
        <rFont val="Arial"/>
        <family val="2"/>
      </rPr>
      <t xml:space="preserve">t
</t>
    </r>
    <r>
      <rPr>
        <b/>
        <sz val="8"/>
        <rFont val="Arial"/>
        <family val="2"/>
      </rPr>
      <t>Rivit 11-12 konsernin tiedot</t>
    </r>
  </si>
  <si>
    <r>
      <rPr>
        <b/>
        <sz val="8"/>
        <rFont val="Arial"/>
        <family val="2"/>
      </rPr>
      <t>Rivit 21-22 emoyliopiston tiedo</t>
    </r>
    <r>
      <rPr>
        <sz val="8"/>
        <rFont val="Arial"/>
        <family val="2"/>
      </rPr>
      <t xml:space="preserve">t
</t>
    </r>
    <r>
      <rPr>
        <b/>
        <sz val="8"/>
        <rFont val="Arial"/>
        <family val="2"/>
      </rPr>
      <t>Rivit 23-24 konsernin tiedot</t>
    </r>
  </si>
  <si>
    <r>
      <rPr>
        <b/>
        <sz val="8"/>
        <rFont val="Arial"/>
        <family val="2"/>
      </rPr>
      <t>Rivit 34-35 emoyliopiston tiedo</t>
    </r>
    <r>
      <rPr>
        <sz val="8"/>
        <rFont val="Arial"/>
        <family val="2"/>
      </rPr>
      <t xml:space="preserve">t
</t>
    </r>
    <r>
      <rPr>
        <b/>
        <sz val="8"/>
        <rFont val="Arial"/>
        <family val="2"/>
      </rPr>
      <t>Rivit 36-37 konsernin tiedot</t>
    </r>
  </si>
  <si>
    <r>
      <rPr>
        <b/>
        <sz val="8"/>
        <rFont val="Arial"/>
        <family val="2"/>
      </rPr>
      <t>Rivit 47-48 emoyliopiston tiedo</t>
    </r>
    <r>
      <rPr>
        <sz val="8"/>
        <rFont val="Arial"/>
        <family val="2"/>
      </rPr>
      <t xml:space="preserve">t
</t>
    </r>
    <r>
      <rPr>
        <b/>
        <sz val="8"/>
        <rFont val="Arial"/>
        <family val="2"/>
      </rPr>
      <t>Rivit 49-50 konsernin tiedot</t>
    </r>
  </si>
  <si>
    <r>
      <t xml:space="preserve">Tuotto-/ kulujäämä </t>
    </r>
    <r>
      <rPr>
        <sz val="8"/>
        <rFont val="Arial"/>
        <family val="2"/>
      </rPr>
      <t>(varainhankinta)</t>
    </r>
  </si>
  <si>
    <t>Taideyliopisto</t>
  </si>
  <si>
    <t>10103</t>
  </si>
  <si>
    <t>K Taideyliopisto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</si>
</sst>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 Unicode MS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MS Sans Serif"/>
      <family val="2"/>
    </font>
    <font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9" fillId="0" borderId="0"/>
    <xf numFmtId="0" fontId="3" fillId="0" borderId="0"/>
  </cellStyleXfs>
  <cellXfs count="136">
    <xf numFmtId="0" fontId="0" fillId="0" borderId="0" xfId="0"/>
    <xf numFmtId="0" fontId="2" fillId="0" borderId="0" xfId="0" quotePrefix="1" applyFont="1"/>
    <xf numFmtId="0" fontId="6" fillId="0" borderId="0" xfId="0" applyFont="1"/>
    <xf numFmtId="0" fontId="0" fillId="0" borderId="0" xfId="0" quotePrefix="1"/>
    <xf numFmtId="0" fontId="0" fillId="0" borderId="0" xfId="0" applyProtection="1">
      <protection locked="0"/>
    </xf>
    <xf numFmtId="0" fontId="2" fillId="0" borderId="0" xfId="0" applyFont="1" applyFill="1" applyProtection="1"/>
    <xf numFmtId="0" fontId="3" fillId="0" borderId="0" xfId="0" applyFont="1" applyFill="1" applyProtection="1"/>
    <xf numFmtId="0" fontId="0" fillId="0" borderId="0" xfId="0" applyProtection="1"/>
    <xf numFmtId="0" fontId="4" fillId="0" borderId="0" xfId="0" applyFont="1" applyFill="1" applyAlignment="1" applyProtection="1">
      <alignment horizontal="left"/>
    </xf>
    <xf numFmtId="49" fontId="2" fillId="0" borderId="1" xfId="0" applyNumberFormat="1" applyFont="1" applyFill="1" applyBorder="1" applyAlignment="1" applyProtection="1">
      <alignment horizontal="center"/>
    </xf>
    <xf numFmtId="49" fontId="2" fillId="0" borderId="2" xfId="0" applyNumberFormat="1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3" fillId="0" borderId="10" xfId="0" applyFont="1" applyFill="1" applyBorder="1" applyProtection="1"/>
    <xf numFmtId="0" fontId="3" fillId="0" borderId="11" xfId="0" applyFont="1" applyFill="1" applyBorder="1" applyProtection="1"/>
    <xf numFmtId="0" fontId="5" fillId="0" borderId="13" xfId="0" applyFont="1" applyFill="1" applyBorder="1" applyProtection="1"/>
    <xf numFmtId="0" fontId="3" fillId="0" borderId="13" xfId="0" applyFont="1" applyFill="1" applyBorder="1" applyProtection="1"/>
    <xf numFmtId="0" fontId="2" fillId="0" borderId="11" xfId="0" applyFont="1" applyFill="1" applyBorder="1" applyAlignment="1" applyProtection="1"/>
    <xf numFmtId="0" fontId="4" fillId="0" borderId="16" xfId="0" applyFont="1" applyFill="1" applyBorder="1" applyAlignment="1" applyProtection="1">
      <alignment vertical="top" wrapText="1"/>
    </xf>
    <xf numFmtId="49" fontId="4" fillId="0" borderId="26" xfId="0" applyNumberFormat="1" applyFont="1" applyFill="1" applyBorder="1" applyAlignment="1" applyProtection="1">
      <alignment vertical="top" wrapText="1"/>
    </xf>
    <xf numFmtId="49" fontId="4" fillId="0" borderId="27" xfId="0" applyNumberFormat="1" applyFont="1" applyFill="1" applyBorder="1" applyAlignment="1" applyProtection="1">
      <alignment vertical="top" wrapText="1"/>
    </xf>
    <xf numFmtId="49" fontId="4" fillId="0" borderId="28" xfId="0" applyNumberFormat="1" applyFont="1" applyFill="1" applyBorder="1" applyAlignment="1" applyProtection="1">
      <alignment vertical="top" wrapText="1"/>
    </xf>
    <xf numFmtId="49" fontId="4" fillId="0" borderId="10" xfId="0" applyNumberFormat="1" applyFont="1" applyFill="1" applyBorder="1" applyAlignment="1" applyProtection="1">
      <alignment vertical="top" wrapText="1"/>
    </xf>
    <xf numFmtId="49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49" fontId="4" fillId="0" borderId="0" xfId="0" applyNumberFormat="1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/>
    <xf numFmtId="0" fontId="10" fillId="0" borderId="0" xfId="0" applyFont="1" applyAlignment="1" applyProtection="1">
      <alignment horizontal="left"/>
    </xf>
    <xf numFmtId="0" fontId="0" fillId="0" borderId="0" xfId="0" quotePrefix="1" applyProtection="1"/>
    <xf numFmtId="0" fontId="2" fillId="0" borderId="5" xfId="0" applyFont="1" applyFill="1" applyBorder="1" applyAlignment="1" applyProtection="1">
      <alignment horizontal="center"/>
    </xf>
    <xf numFmtId="0" fontId="4" fillId="0" borderId="32" xfId="0" applyFont="1" applyFill="1" applyBorder="1" applyAlignment="1" applyProtection="1">
      <alignment vertical="top" wrapText="1"/>
    </xf>
    <xf numFmtId="0" fontId="4" fillId="0" borderId="33" xfId="0" applyFont="1" applyFill="1" applyBorder="1" applyAlignment="1" applyProtection="1">
      <alignment vertical="top" wrapText="1"/>
    </xf>
    <xf numFmtId="0" fontId="4" fillId="0" borderId="34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/>
    </xf>
    <xf numFmtId="0" fontId="2" fillId="2" borderId="9" xfId="0" applyFont="1" applyFill="1" applyBorder="1" applyAlignment="1" applyProtection="1"/>
    <xf numFmtId="0" fontId="2" fillId="2" borderId="10" xfId="0" applyFont="1" applyFill="1" applyBorder="1" applyAlignment="1" applyProtection="1"/>
    <xf numFmtId="0" fontId="2" fillId="2" borderId="11" xfId="0" applyFont="1" applyFill="1" applyBorder="1" applyAlignment="1" applyProtection="1"/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49" fontId="4" fillId="0" borderId="15" xfId="0" applyNumberFormat="1" applyFont="1" applyFill="1" applyBorder="1" applyAlignment="1" applyProtection="1">
      <alignment horizontal="left" vertical="top" wrapText="1"/>
    </xf>
    <xf numFmtId="0" fontId="4" fillId="0" borderId="15" xfId="0" applyFont="1" applyFill="1" applyBorder="1" applyAlignment="1" applyProtection="1">
      <alignment vertical="top" wrapText="1"/>
    </xf>
    <xf numFmtId="0" fontId="4" fillId="0" borderId="24" xfId="0" applyFont="1" applyFill="1" applyBorder="1" applyAlignment="1" applyProtection="1">
      <alignment vertical="top" wrapText="1"/>
    </xf>
    <xf numFmtId="49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vertical="top" wrapText="1"/>
    </xf>
    <xf numFmtId="0" fontId="7" fillId="0" borderId="0" xfId="0" applyFont="1" applyProtection="1">
      <protection locked="0"/>
    </xf>
    <xf numFmtId="49" fontId="0" fillId="0" borderId="0" xfId="0" applyNumberFormat="1"/>
    <xf numFmtId="49" fontId="0" fillId="0" borderId="0" xfId="0" quotePrefix="1" applyNumberFormat="1"/>
    <xf numFmtId="49" fontId="6" fillId="0" borderId="0" xfId="0" applyNumberFormat="1" applyFont="1"/>
    <xf numFmtId="0" fontId="2" fillId="0" borderId="47" xfId="0" applyFont="1" applyFill="1" applyBorder="1" applyAlignment="1" applyProtection="1">
      <alignment horizontal="center"/>
    </xf>
    <xf numFmtId="3" fontId="0" fillId="3" borderId="0" xfId="0" applyNumberFormat="1" applyFill="1" applyProtection="1"/>
    <xf numFmtId="3" fontId="0" fillId="0" borderId="0" xfId="0" applyNumberFormat="1" applyProtection="1">
      <protection locked="0"/>
    </xf>
    <xf numFmtId="3" fontId="0" fillId="5" borderId="0" xfId="0" applyNumberFormat="1" applyFill="1" applyProtection="1"/>
    <xf numFmtId="3" fontId="1" fillId="5" borderId="0" xfId="0" applyNumberFormat="1" applyFont="1" applyFill="1" applyProtection="1"/>
    <xf numFmtId="3" fontId="0" fillId="0" borderId="0" xfId="0" applyNumberFormat="1" applyFill="1" applyProtection="1">
      <protection locked="0"/>
    </xf>
    <xf numFmtId="3" fontId="0" fillId="0" borderId="13" xfId="0" applyNumberFormat="1" applyBorder="1" applyProtection="1">
      <protection locked="0"/>
    </xf>
    <xf numFmtId="49" fontId="3" fillId="0" borderId="0" xfId="0" applyNumberFormat="1" applyFont="1" applyFill="1" applyProtection="1"/>
    <xf numFmtId="49" fontId="3" fillId="0" borderId="0" xfId="0" applyNumberFormat="1" applyFont="1" applyFill="1" applyBorder="1" applyProtection="1"/>
    <xf numFmtId="49" fontId="5" fillId="0" borderId="0" xfId="0" applyNumberFormat="1" applyFont="1" applyFill="1" applyBorder="1" applyAlignment="1" applyProtection="1">
      <alignment vertical="top" wrapText="1"/>
    </xf>
    <xf numFmtId="49" fontId="2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/>
    <xf numFmtId="49" fontId="0" fillId="0" borderId="0" xfId="0" applyNumberFormat="1" applyFill="1" applyProtection="1"/>
    <xf numFmtId="49" fontId="0" fillId="0" borderId="0" xfId="0" quotePrefix="1" applyNumberFormat="1" applyFill="1" applyProtection="1"/>
    <xf numFmtId="22" fontId="0" fillId="0" borderId="0" xfId="0" applyNumberFormat="1"/>
    <xf numFmtId="0" fontId="0" fillId="0" borderId="0" xfId="0" applyNumberFormat="1"/>
    <xf numFmtId="49" fontId="4" fillId="0" borderId="8" xfId="0" applyNumberFormat="1" applyFont="1" applyFill="1" applyBorder="1" applyAlignment="1" applyProtection="1">
      <alignment vertical="top" wrapText="1"/>
    </xf>
    <xf numFmtId="0" fontId="3" fillId="0" borderId="15" xfId="0" applyFont="1" applyFill="1" applyBorder="1" applyAlignment="1" applyProtection="1"/>
    <xf numFmtId="0" fontId="3" fillId="0" borderId="24" xfId="0" applyFont="1" applyFill="1" applyBorder="1" applyAlignment="1" applyProtection="1"/>
    <xf numFmtId="0" fontId="3" fillId="0" borderId="16" xfId="0" applyFont="1" applyFill="1" applyBorder="1" applyAlignment="1" applyProtection="1"/>
    <xf numFmtId="0" fontId="3" fillId="0" borderId="25" xfId="0" applyFont="1" applyFill="1" applyBorder="1" applyAlignment="1" applyProtection="1"/>
    <xf numFmtId="0" fontId="2" fillId="6" borderId="42" xfId="0" applyFont="1" applyFill="1" applyBorder="1" applyAlignment="1" applyProtection="1">
      <alignment horizontal="center"/>
    </xf>
    <xf numFmtId="0" fontId="2" fillId="6" borderId="11" xfId="0" applyFont="1" applyFill="1" applyBorder="1" applyAlignment="1" applyProtection="1">
      <alignment horizontal="center"/>
    </xf>
    <xf numFmtId="49" fontId="4" fillId="0" borderId="22" xfId="0" applyNumberFormat="1" applyFont="1" applyFill="1" applyBorder="1" applyAlignment="1" applyProtection="1">
      <alignment vertical="top" wrapText="1"/>
    </xf>
    <xf numFmtId="0" fontId="3" fillId="0" borderId="39" xfId="0" applyFont="1" applyFill="1" applyBorder="1" applyAlignment="1" applyProtection="1"/>
    <xf numFmtId="49" fontId="4" fillId="0" borderId="23" xfId="0" applyNumberFormat="1" applyFont="1" applyFill="1" applyBorder="1" applyAlignment="1" applyProtection="1">
      <alignment vertical="top" wrapText="1"/>
    </xf>
    <xf numFmtId="0" fontId="3" fillId="0" borderId="40" xfId="0" applyFont="1" applyFill="1" applyBorder="1" applyAlignment="1" applyProtection="1"/>
    <xf numFmtId="0" fontId="2" fillId="8" borderId="9" xfId="0" applyFont="1" applyFill="1" applyBorder="1" applyAlignment="1" applyProtection="1">
      <alignment horizontal="center"/>
    </xf>
    <xf numFmtId="0" fontId="2" fillId="8" borderId="11" xfId="0" applyFont="1" applyFill="1" applyBorder="1" applyAlignment="1" applyProtection="1">
      <alignment horizontal="center"/>
    </xf>
    <xf numFmtId="0" fontId="2" fillId="7" borderId="9" xfId="0" applyFont="1" applyFill="1" applyBorder="1" applyAlignment="1" applyProtection="1">
      <alignment horizontal="center"/>
    </xf>
    <xf numFmtId="0" fontId="2" fillId="7" borderId="11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49" fontId="4" fillId="0" borderId="20" xfId="0" applyNumberFormat="1" applyFont="1" applyFill="1" applyBorder="1" applyAlignment="1" applyProtection="1">
      <alignment vertical="top" wrapText="1"/>
    </xf>
    <xf numFmtId="0" fontId="3" fillId="0" borderId="36" xfId="0" applyFont="1" applyFill="1" applyBorder="1" applyAlignment="1" applyProtection="1"/>
    <xf numFmtId="0" fontId="5" fillId="0" borderId="9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/>
    </xf>
    <xf numFmtId="0" fontId="2" fillId="9" borderId="17" xfId="0" applyFont="1" applyFill="1" applyBorder="1" applyAlignment="1" applyProtection="1">
      <alignment horizontal="center"/>
    </xf>
    <xf numFmtId="0" fontId="2" fillId="9" borderId="43" xfId="0" applyFont="1" applyFill="1" applyBorder="1" applyAlignment="1" applyProtection="1">
      <alignment horizontal="center"/>
    </xf>
    <xf numFmtId="0" fontId="2" fillId="9" borderId="44" xfId="0" applyFont="1" applyFill="1" applyBorder="1" applyAlignment="1" applyProtection="1">
      <alignment horizontal="center"/>
    </xf>
    <xf numFmtId="0" fontId="2" fillId="4" borderId="9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/>
    </xf>
    <xf numFmtId="0" fontId="2" fillId="4" borderId="11" xfId="0" applyFont="1" applyFill="1" applyBorder="1" applyAlignment="1" applyProtection="1">
      <alignment horizontal="center"/>
    </xf>
    <xf numFmtId="0" fontId="2" fillId="7" borderId="42" xfId="0" applyFont="1" applyFill="1" applyBorder="1" applyAlignment="1" applyProtection="1">
      <alignment horizontal="center"/>
    </xf>
    <xf numFmtId="0" fontId="2" fillId="7" borderId="10" xfId="0" applyFont="1" applyFill="1" applyBorder="1" applyAlignment="1" applyProtection="1">
      <alignment horizontal="center"/>
    </xf>
    <xf numFmtId="0" fontId="2" fillId="7" borderId="41" xfId="0" applyFont="1" applyFill="1" applyBorder="1" applyAlignment="1" applyProtection="1">
      <alignment horizontal="center"/>
    </xf>
    <xf numFmtId="0" fontId="2" fillId="0" borderId="42" xfId="0" applyFont="1" applyFill="1" applyBorder="1" applyAlignment="1" applyProtection="1">
      <alignment horizontal="center"/>
    </xf>
    <xf numFmtId="0" fontId="2" fillId="0" borderId="41" xfId="0" applyFont="1" applyFill="1" applyBorder="1" applyAlignment="1" applyProtection="1">
      <alignment horizontal="center"/>
    </xf>
    <xf numFmtId="49" fontId="4" fillId="0" borderId="21" xfId="0" applyNumberFormat="1" applyFont="1" applyFill="1" applyBorder="1" applyAlignment="1" applyProtection="1">
      <alignment vertical="top" wrapText="1"/>
    </xf>
    <xf numFmtId="0" fontId="3" fillId="0" borderId="37" xfId="0" applyFont="1" applyFill="1" applyBorder="1" applyAlignment="1" applyProtection="1"/>
    <xf numFmtId="0" fontId="3" fillId="0" borderId="29" xfId="0" applyFont="1" applyFill="1" applyBorder="1" applyAlignment="1" applyProtection="1"/>
    <xf numFmtId="0" fontId="5" fillId="0" borderId="13" xfId="0" applyFont="1" applyFill="1" applyBorder="1" applyAlignment="1" applyProtection="1">
      <alignment vertical="top" wrapText="1"/>
    </xf>
    <xf numFmtId="0" fontId="2" fillId="0" borderId="38" xfId="0" applyFont="1" applyFill="1" applyBorder="1" applyAlignment="1" applyProtection="1"/>
    <xf numFmtId="0" fontId="5" fillId="0" borderId="14" xfId="0" applyFont="1" applyFill="1" applyBorder="1" applyAlignment="1" applyProtection="1">
      <alignment vertical="top" wrapText="1"/>
    </xf>
    <xf numFmtId="0" fontId="2" fillId="0" borderId="29" xfId="0" applyFont="1" applyFill="1" applyBorder="1" applyAlignment="1" applyProtection="1"/>
    <xf numFmtId="49" fontId="5" fillId="0" borderId="8" xfId="0" applyNumberFormat="1" applyFont="1" applyFill="1" applyBorder="1" applyAlignment="1" applyProtection="1">
      <alignment vertical="top" wrapText="1"/>
    </xf>
    <xf numFmtId="0" fontId="2" fillId="0" borderId="24" xfId="0" applyFont="1" applyFill="1" applyBorder="1" applyAlignment="1" applyProtection="1"/>
    <xf numFmtId="49" fontId="4" fillId="0" borderId="12" xfId="0" applyNumberFormat="1" applyFont="1" applyFill="1" applyBorder="1" applyAlignment="1" applyProtection="1">
      <alignment vertical="top" wrapText="1"/>
    </xf>
    <xf numFmtId="49" fontId="4" fillId="0" borderId="15" xfId="0" applyNumberFormat="1" applyFont="1" applyFill="1" applyBorder="1" applyAlignment="1" applyProtection="1">
      <alignment vertical="top" wrapText="1"/>
    </xf>
    <xf numFmtId="0" fontId="2" fillId="0" borderId="15" xfId="0" applyFont="1" applyFill="1" applyBorder="1" applyAlignment="1" applyProtection="1"/>
    <xf numFmtId="49" fontId="5" fillId="0" borderId="16" xfId="0" applyNumberFormat="1" applyFont="1" applyFill="1" applyBorder="1" applyAlignment="1" applyProtection="1">
      <alignment vertical="top" wrapText="1"/>
    </xf>
    <xf numFmtId="0" fontId="2" fillId="0" borderId="17" xfId="0" applyFont="1" applyFill="1" applyBorder="1" applyAlignment="1" applyProtection="1">
      <alignment horizontal="center"/>
    </xf>
    <xf numFmtId="0" fontId="2" fillId="0" borderId="43" xfId="0" applyFont="1" applyFill="1" applyBorder="1" applyAlignment="1" applyProtection="1">
      <alignment horizontal="center"/>
    </xf>
    <xf numFmtId="0" fontId="2" fillId="0" borderId="44" xfId="0" applyFont="1" applyFill="1" applyBorder="1" applyAlignment="1" applyProtection="1">
      <alignment horizontal="center"/>
    </xf>
    <xf numFmtId="49" fontId="5" fillId="0" borderId="30" xfId="0" applyNumberFormat="1" applyFont="1" applyFill="1" applyBorder="1" applyAlignment="1" applyProtection="1">
      <alignment horizontal="left" vertical="center" wrapText="1"/>
    </xf>
    <xf numFmtId="49" fontId="5" fillId="0" borderId="7" xfId="0" applyNumberFormat="1" applyFont="1" applyFill="1" applyBorder="1" applyAlignment="1" applyProtection="1">
      <alignment horizontal="left" vertical="center" wrapText="1"/>
    </xf>
    <xf numFmtId="49" fontId="5" fillId="0" borderId="46" xfId="0" applyNumberFormat="1" applyFont="1" applyFill="1" applyBorder="1" applyAlignment="1" applyProtection="1">
      <alignment horizontal="left" vertical="center" wrapText="1"/>
    </xf>
    <xf numFmtId="49" fontId="4" fillId="0" borderId="45" xfId="0" applyNumberFormat="1" applyFont="1" applyFill="1" applyBorder="1" applyAlignment="1" applyProtection="1">
      <alignment horizontal="left" vertical="top" wrapText="1"/>
    </xf>
    <xf numFmtId="49" fontId="4" fillId="0" borderId="24" xfId="0" applyNumberFormat="1" applyFont="1" applyFill="1" applyBorder="1" applyAlignment="1" applyProtection="1">
      <alignment horizontal="left" vertical="top" wrapText="1"/>
    </xf>
    <xf numFmtId="0" fontId="8" fillId="0" borderId="17" xfId="0" applyFont="1" applyFill="1" applyBorder="1" applyAlignment="1" applyProtection="1">
      <alignment horizontal="center"/>
    </xf>
    <xf numFmtId="0" fontId="8" fillId="0" borderId="43" xfId="0" applyFont="1" applyFill="1" applyBorder="1" applyAlignment="1" applyProtection="1">
      <alignment horizontal="center"/>
    </xf>
    <xf numFmtId="0" fontId="8" fillId="0" borderId="44" xfId="0" applyFont="1" applyFill="1" applyBorder="1" applyAlignment="1" applyProtection="1">
      <alignment horizontal="center"/>
    </xf>
    <xf numFmtId="0" fontId="4" fillId="0" borderId="21" xfId="0" applyFont="1" applyFill="1" applyBorder="1" applyAlignment="1" applyProtection="1">
      <alignment vertical="top" wrapText="1"/>
    </xf>
    <xf numFmtId="0" fontId="4" fillId="0" borderId="20" xfId="0" applyFont="1" applyFill="1" applyBorder="1" applyAlignment="1" applyProtection="1">
      <alignment vertical="top" wrapText="1"/>
    </xf>
    <xf numFmtId="0" fontId="5" fillId="0" borderId="8" xfId="0" applyFont="1" applyFill="1" applyBorder="1" applyAlignment="1" applyProtection="1">
      <alignment vertical="top" wrapText="1"/>
    </xf>
    <xf numFmtId="0" fontId="4" fillId="0" borderId="17" xfId="0" applyFont="1" applyFill="1" applyBorder="1" applyAlignment="1" applyProtection="1">
      <alignment vertical="top" wrapText="1"/>
    </xf>
    <xf numFmtId="0" fontId="3" fillId="0" borderId="30" xfId="0" applyFont="1" applyFill="1" applyBorder="1" applyAlignment="1" applyProtection="1"/>
    <xf numFmtId="49" fontId="4" fillId="0" borderId="17" xfId="0" applyNumberFormat="1" applyFont="1" applyFill="1" applyBorder="1" applyAlignment="1" applyProtection="1">
      <alignment vertical="top" wrapText="1"/>
    </xf>
    <xf numFmtId="0" fontId="3" fillId="0" borderId="31" xfId="0" applyFont="1" applyFill="1" applyBorder="1" applyAlignment="1" applyProtection="1"/>
    <xf numFmtId="49" fontId="4" fillId="0" borderId="18" xfId="0" applyNumberFormat="1" applyFont="1" applyFill="1" applyBorder="1" applyAlignment="1" applyProtection="1">
      <alignment vertical="top" wrapText="1"/>
    </xf>
    <xf numFmtId="49" fontId="4" fillId="0" borderId="19" xfId="0" applyNumberFormat="1" applyFont="1" applyFill="1" applyBorder="1" applyAlignment="1" applyProtection="1">
      <alignment vertical="top" wrapText="1"/>
    </xf>
    <xf numFmtId="0" fontId="3" fillId="0" borderId="35" xfId="0" applyFont="1" applyFill="1" applyBorder="1" applyAlignment="1" applyProtection="1"/>
    <xf numFmtId="0" fontId="4" fillId="0" borderId="15" xfId="0" applyFont="1" applyFill="1" applyBorder="1" applyAlignment="1" applyProtection="1">
      <alignment vertical="top" wrapText="1"/>
    </xf>
    <xf numFmtId="0" fontId="5" fillId="0" borderId="15" xfId="0" applyFont="1" applyFill="1" applyBorder="1" applyAlignment="1" applyProtection="1">
      <alignment vertical="top" wrapText="1"/>
    </xf>
  </cellXfs>
  <cellStyles count="4">
    <cellStyle name="Normaali" xfId="0" builtinId="0"/>
    <cellStyle name="Normaali 2" xfId="2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50"/>
  <sheetViews>
    <sheetView tabSelected="1" zoomScale="90" zoomScaleNormal="90" workbookViewId="0">
      <pane xSplit="2" topLeftCell="C1" activePane="topRight" state="frozen"/>
      <selection pane="topRight"/>
    </sheetView>
  </sheetViews>
  <sheetFormatPr defaultColWidth="9.140625" defaultRowHeight="15" x14ac:dyDescent="0.25"/>
  <cols>
    <col min="1" max="1" width="30.140625" style="7" customWidth="1"/>
    <col min="2" max="2" width="12.5703125" style="7" customWidth="1"/>
    <col min="3" max="3" width="19.5703125" style="7" customWidth="1"/>
    <col min="4" max="4" width="16.7109375" style="7" customWidth="1"/>
    <col min="5" max="5" width="21.42578125" style="7" customWidth="1"/>
    <col min="6" max="6" width="18.85546875" style="7" customWidth="1"/>
    <col min="7" max="7" width="16.5703125" style="7" customWidth="1"/>
    <col min="8" max="8" width="17.7109375" style="7" customWidth="1"/>
    <col min="9" max="9" width="13.42578125" style="7" customWidth="1"/>
    <col min="10" max="10" width="12.7109375" style="7" customWidth="1"/>
    <col min="11" max="11" width="16.42578125" style="7" customWidth="1"/>
    <col min="12" max="12" width="16.28515625" style="7" customWidth="1"/>
    <col min="13" max="13" width="16.140625" style="7" customWidth="1"/>
    <col min="14" max="14" width="14.5703125" style="7" customWidth="1"/>
    <col min="15" max="15" width="15.28515625" style="7" customWidth="1"/>
    <col min="16" max="16" width="15.42578125" style="7" customWidth="1"/>
    <col min="17" max="17" width="15.7109375" style="7" customWidth="1"/>
    <col min="18" max="18" width="22.28515625" style="7" customWidth="1"/>
    <col min="19" max="19" width="17.5703125" style="7" customWidth="1"/>
    <col min="20" max="20" width="17.140625" style="7" customWidth="1"/>
    <col min="21" max="21" width="17.5703125" style="7" customWidth="1"/>
    <col min="22" max="22" width="14.85546875" style="7" customWidth="1"/>
    <col min="23" max="23" width="15.42578125" style="7" customWidth="1"/>
    <col min="24" max="24" width="13.42578125" style="7" customWidth="1"/>
    <col min="25" max="25" width="12.5703125" style="7" customWidth="1"/>
    <col min="26" max="26" width="13.28515625" style="7" customWidth="1"/>
    <col min="27" max="27" width="14.28515625" style="7" customWidth="1"/>
    <col min="28" max="28" width="15.85546875" style="7" customWidth="1"/>
    <col min="29" max="29" width="15.28515625" style="7" customWidth="1"/>
    <col min="30" max="30" width="14.5703125" style="7" customWidth="1"/>
    <col min="31" max="31" width="13.28515625" style="7" customWidth="1"/>
    <col min="32" max="32" width="14.140625" style="7" customWidth="1"/>
    <col min="33" max="33" width="24.85546875" style="7" customWidth="1"/>
    <col min="34" max="34" width="19.85546875" style="7" customWidth="1"/>
    <col min="35" max="35" width="23.5703125" style="7" customWidth="1"/>
    <col min="36" max="36" width="10.140625" style="62" hidden="1" customWidth="1"/>
    <col min="37" max="37" width="12" style="7" hidden="1" customWidth="1"/>
    <col min="38" max="39" width="9.140625" style="7" hidden="1" customWidth="1"/>
    <col min="40" max="40" width="9.7109375" style="7" hidden="1" customWidth="1"/>
    <col min="41" max="41" width="9.140625" style="7" customWidth="1"/>
    <col min="42" max="16384" width="9.140625" style="7"/>
  </cols>
  <sheetData>
    <row r="2" spans="1:40" ht="15.75" thickBot="1" x14ac:dyDescent="0.3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57"/>
      <c r="AK2" s="6"/>
      <c r="AL2" s="6"/>
      <c r="AM2" s="6"/>
      <c r="AN2" s="6"/>
    </row>
    <row r="3" spans="1:40" x14ac:dyDescent="0.25">
      <c r="A3" s="8"/>
      <c r="B3" s="6"/>
      <c r="C3" s="89" t="s">
        <v>222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1"/>
      <c r="AJ3" s="23"/>
    </row>
    <row r="4" spans="1:40" ht="15.75" thickBot="1" x14ac:dyDescent="0.3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1" t="s">
        <v>23</v>
      </c>
      <c r="X4" s="12" t="s">
        <v>24</v>
      </c>
      <c r="Y4" s="12" t="s">
        <v>25</v>
      </c>
      <c r="Z4" s="12" t="s">
        <v>26</v>
      </c>
      <c r="AA4" s="12" t="s">
        <v>27</v>
      </c>
      <c r="AB4" s="12" t="s">
        <v>28</v>
      </c>
      <c r="AC4" s="12" t="s">
        <v>29</v>
      </c>
      <c r="AD4" s="12" t="s">
        <v>30</v>
      </c>
      <c r="AE4" s="12" t="s">
        <v>31</v>
      </c>
      <c r="AF4" s="12" t="s">
        <v>32</v>
      </c>
      <c r="AG4" s="12" t="s">
        <v>33</v>
      </c>
      <c r="AH4" s="12" t="s">
        <v>34</v>
      </c>
      <c r="AI4" s="12" t="s">
        <v>35</v>
      </c>
      <c r="AJ4" s="23"/>
    </row>
    <row r="5" spans="1:40" ht="15.75" thickBot="1" x14ac:dyDescent="0.3">
      <c r="A5" s="66" t="s">
        <v>338</v>
      </c>
      <c r="B5" s="66" t="s">
        <v>76</v>
      </c>
      <c r="C5" s="81" t="s">
        <v>220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3"/>
      <c r="U5" s="82" t="s">
        <v>208</v>
      </c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99"/>
      <c r="AH5" s="13"/>
      <c r="AI5" s="14"/>
      <c r="AJ5" s="58"/>
    </row>
    <row r="6" spans="1:40" ht="15.75" customHeight="1" thickBot="1" x14ac:dyDescent="0.3">
      <c r="A6" s="67"/>
      <c r="B6" s="69"/>
      <c r="C6" s="107" t="s">
        <v>211</v>
      </c>
      <c r="D6" s="15"/>
      <c r="E6" s="16"/>
      <c r="F6" s="16"/>
      <c r="G6" s="98" t="s">
        <v>206</v>
      </c>
      <c r="H6" s="82"/>
      <c r="I6" s="82"/>
      <c r="J6" s="82"/>
      <c r="K6" s="99"/>
      <c r="L6" s="98" t="s">
        <v>207</v>
      </c>
      <c r="M6" s="82"/>
      <c r="N6" s="82"/>
      <c r="O6" s="82"/>
      <c r="P6" s="99"/>
      <c r="Q6" s="17"/>
      <c r="R6" s="66" t="s">
        <v>82</v>
      </c>
      <c r="S6" s="66" t="s">
        <v>83</v>
      </c>
      <c r="T6" s="109" t="s">
        <v>84</v>
      </c>
      <c r="U6" s="66" t="s">
        <v>219</v>
      </c>
      <c r="V6" s="86" t="s">
        <v>81</v>
      </c>
      <c r="W6" s="87"/>
      <c r="X6" s="88"/>
      <c r="Y6" s="66" t="s">
        <v>85</v>
      </c>
      <c r="Z6" s="66" t="s">
        <v>86</v>
      </c>
      <c r="AA6" s="86" t="s">
        <v>87</v>
      </c>
      <c r="AB6" s="88"/>
      <c r="AC6" s="66" t="s">
        <v>88</v>
      </c>
      <c r="AD6" s="66" t="s">
        <v>89</v>
      </c>
      <c r="AE6" s="134" t="s">
        <v>90</v>
      </c>
      <c r="AF6" s="66" t="s">
        <v>91</v>
      </c>
      <c r="AG6" s="135" t="s">
        <v>223</v>
      </c>
      <c r="AH6" s="18" t="s">
        <v>81</v>
      </c>
      <c r="AI6" s="126" t="s">
        <v>337</v>
      </c>
      <c r="AJ6" s="59"/>
    </row>
    <row r="7" spans="1:40" ht="45.75" thickBot="1" x14ac:dyDescent="0.3">
      <c r="A7" s="68"/>
      <c r="B7" s="70"/>
      <c r="C7" s="108"/>
      <c r="D7" s="19" t="s">
        <v>120</v>
      </c>
      <c r="E7" s="20" t="s">
        <v>121</v>
      </c>
      <c r="F7" s="21" t="s">
        <v>122</v>
      </c>
      <c r="G7" s="19" t="s">
        <v>123</v>
      </c>
      <c r="H7" s="21" t="s">
        <v>124</v>
      </c>
      <c r="I7" s="21" t="s">
        <v>125</v>
      </c>
      <c r="J7" s="19" t="s">
        <v>126</v>
      </c>
      <c r="K7" s="21" t="s">
        <v>127</v>
      </c>
      <c r="L7" s="19" t="s">
        <v>128</v>
      </c>
      <c r="M7" s="20" t="s">
        <v>129</v>
      </c>
      <c r="N7" s="20" t="s">
        <v>130</v>
      </c>
      <c r="O7" s="20" t="s">
        <v>131</v>
      </c>
      <c r="P7" s="20" t="s">
        <v>132</v>
      </c>
      <c r="Q7" s="21" t="s">
        <v>133</v>
      </c>
      <c r="R7" s="102"/>
      <c r="S7" s="70"/>
      <c r="T7" s="70"/>
      <c r="U7" s="68"/>
      <c r="V7" s="19" t="s">
        <v>134</v>
      </c>
      <c r="W7" s="20" t="s">
        <v>135</v>
      </c>
      <c r="X7" s="21" t="s">
        <v>136</v>
      </c>
      <c r="Y7" s="102"/>
      <c r="Z7" s="102"/>
      <c r="AA7" s="20" t="s">
        <v>137</v>
      </c>
      <c r="AB7" s="21" t="s">
        <v>335</v>
      </c>
      <c r="AC7" s="102"/>
      <c r="AD7" s="102"/>
      <c r="AE7" s="68"/>
      <c r="AF7" s="102"/>
      <c r="AG7" s="108"/>
      <c r="AH7" s="22" t="s">
        <v>138</v>
      </c>
      <c r="AI7" s="108"/>
      <c r="AJ7" s="60"/>
    </row>
    <row r="8" spans="1:40" hidden="1" x14ac:dyDescent="0.25">
      <c r="A8" s="23" t="s">
        <v>230</v>
      </c>
      <c r="B8" s="23" t="s">
        <v>231</v>
      </c>
      <c r="C8" s="24" t="s">
        <v>232</v>
      </c>
      <c r="D8" s="25" t="s">
        <v>233</v>
      </c>
      <c r="E8" s="25" t="s">
        <v>234</v>
      </c>
      <c r="F8" s="25" t="s">
        <v>235</v>
      </c>
      <c r="G8" s="25" t="s">
        <v>236</v>
      </c>
      <c r="H8" s="25" t="s">
        <v>237</v>
      </c>
      <c r="I8" s="25" t="s">
        <v>238</v>
      </c>
      <c r="J8" s="25" t="s">
        <v>239</v>
      </c>
      <c r="K8" s="25" t="s">
        <v>240</v>
      </c>
      <c r="L8" s="25" t="s">
        <v>241</v>
      </c>
      <c r="M8" s="25" t="s">
        <v>242</v>
      </c>
      <c r="N8" s="25" t="s">
        <v>243</v>
      </c>
      <c r="O8" s="25" t="s">
        <v>244</v>
      </c>
      <c r="P8" s="25" t="s">
        <v>245</v>
      </c>
      <c r="Q8" s="25" t="s">
        <v>246</v>
      </c>
      <c r="R8" s="26" t="s">
        <v>247</v>
      </c>
      <c r="S8" s="26" t="s">
        <v>248</v>
      </c>
      <c r="T8" s="26" t="s">
        <v>249</v>
      </c>
      <c r="U8" s="26" t="s">
        <v>250</v>
      </c>
      <c r="V8" s="25" t="s">
        <v>251</v>
      </c>
      <c r="W8" s="25" t="s">
        <v>252</v>
      </c>
      <c r="X8" s="25" t="s">
        <v>253</v>
      </c>
      <c r="Y8" s="26" t="s">
        <v>254</v>
      </c>
      <c r="Z8" s="26" t="s">
        <v>255</v>
      </c>
      <c r="AA8" s="25" t="s">
        <v>256</v>
      </c>
      <c r="AB8" s="25" t="s">
        <v>257</v>
      </c>
      <c r="AC8" s="26" t="s">
        <v>258</v>
      </c>
      <c r="AD8" s="26" t="s">
        <v>259</v>
      </c>
      <c r="AE8" s="26" t="s">
        <v>260</v>
      </c>
      <c r="AF8" s="26" t="s">
        <v>261</v>
      </c>
      <c r="AG8" s="24" t="s">
        <v>262</v>
      </c>
      <c r="AH8" s="25" t="s">
        <v>263</v>
      </c>
      <c r="AI8" s="24" t="s">
        <v>264</v>
      </c>
      <c r="AJ8" s="61" t="s">
        <v>333</v>
      </c>
      <c r="AK8" s="27" t="s">
        <v>329</v>
      </c>
      <c r="AL8" s="7" t="s">
        <v>318</v>
      </c>
      <c r="AM8" s="7" t="s">
        <v>316</v>
      </c>
      <c r="AN8" s="7" t="s">
        <v>317</v>
      </c>
    </row>
    <row r="9" spans="1:40" x14ac:dyDescent="0.25">
      <c r="A9" s="4" t="s">
        <v>155</v>
      </c>
      <c r="B9" s="46" t="s">
        <v>155</v>
      </c>
      <c r="C9" s="51">
        <f>SUM(D9:Q9)</f>
        <v>0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3"/>
      <c r="U9" s="51">
        <f>SUM(V9:X9)</f>
        <v>0</v>
      </c>
      <c r="V9" s="52"/>
      <c r="W9" s="52"/>
      <c r="X9" s="52"/>
      <c r="Y9" s="52"/>
      <c r="Z9" s="52"/>
      <c r="AA9" s="52"/>
      <c r="AB9" s="52"/>
      <c r="AC9" s="52"/>
      <c r="AD9" s="52"/>
      <c r="AE9" s="52"/>
      <c r="AF9" s="53"/>
      <c r="AG9" s="51">
        <f>U9+SUM(Y9:AE9)</f>
        <v>0</v>
      </c>
      <c r="AH9" s="52"/>
      <c r="AI9" s="51">
        <f>(C9+R9+S9-AG9)</f>
        <v>0</v>
      </c>
      <c r="AJ9" s="62" t="str">
        <f>IF(A9="-- Valitse --","",VLOOKUP(A9,Parametres!$B$3:$C$17,2,FALSE))</f>
        <v/>
      </c>
      <c r="AK9" s="7" t="s">
        <v>5</v>
      </c>
      <c r="AL9" s="7">
        <v>1</v>
      </c>
      <c r="AM9" s="7">
        <v>1</v>
      </c>
      <c r="AN9" s="7">
        <f>SUM(C9:AI9)+666</f>
        <v>666</v>
      </c>
    </row>
    <row r="10" spans="1:40" x14ac:dyDescent="0.25">
      <c r="A10" s="4" t="s">
        <v>155</v>
      </c>
      <c r="B10" s="46" t="s">
        <v>155</v>
      </c>
      <c r="C10" s="51">
        <f>SUM(D10:Q10)</f>
        <v>0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3"/>
      <c r="U10" s="51">
        <f>SUM(V10:X10)</f>
        <v>0</v>
      </c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3"/>
      <c r="AG10" s="51">
        <f>U10+SUM(Y10:AE10)</f>
        <v>0</v>
      </c>
      <c r="AH10" s="52"/>
      <c r="AI10" s="51">
        <f>(C10+R10+S10-AG10)</f>
        <v>0</v>
      </c>
      <c r="AJ10" s="62" t="str">
        <f>IF(A10="-- Valitse --","",VLOOKUP(A10,Parametres!$B$3:$C$17,2,FALSE))</f>
        <v/>
      </c>
      <c r="AK10" s="7" t="s">
        <v>5</v>
      </c>
      <c r="AL10" s="7">
        <v>1</v>
      </c>
      <c r="AM10" s="7">
        <v>2</v>
      </c>
      <c r="AN10" s="7">
        <f t="shared" ref="AN10:AN50" si="0">SUM(C10:AI10)+666</f>
        <v>666</v>
      </c>
    </row>
    <row r="11" spans="1:40" x14ac:dyDescent="0.25">
      <c r="A11" s="4" t="s">
        <v>155</v>
      </c>
      <c r="B11" s="46" t="s">
        <v>155</v>
      </c>
      <c r="C11" s="52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2"/>
      <c r="S11" s="52"/>
      <c r="T11" s="52"/>
      <c r="U11" s="52"/>
      <c r="V11" s="53"/>
      <c r="W11" s="53"/>
      <c r="X11" s="53"/>
      <c r="Y11" s="54"/>
      <c r="Z11" s="53"/>
      <c r="AA11" s="53"/>
      <c r="AB11" s="53"/>
      <c r="AC11" s="53"/>
      <c r="AD11" s="52"/>
      <c r="AE11" s="52"/>
      <c r="AF11" s="52"/>
      <c r="AG11" s="51">
        <f>U11+SUM(AD11:AF11)</f>
        <v>0</v>
      </c>
      <c r="AH11" s="55"/>
      <c r="AI11" s="51">
        <f>(C11+R11+S11+T11)-AG11</f>
        <v>0</v>
      </c>
      <c r="AJ11" s="62" t="str">
        <f>IF(A11="-- Valitse --","",VLOOKUP(A11,Parametres!$B$19:$C$33,2,FALSE))</f>
        <v/>
      </c>
      <c r="AK11" s="7" t="s">
        <v>11</v>
      </c>
      <c r="AL11" s="7">
        <v>1</v>
      </c>
      <c r="AM11" s="7">
        <v>3</v>
      </c>
      <c r="AN11" s="7">
        <f t="shared" si="0"/>
        <v>666</v>
      </c>
    </row>
    <row r="12" spans="1:40" x14ac:dyDescent="0.25">
      <c r="A12" s="4" t="s">
        <v>155</v>
      </c>
      <c r="B12" s="46" t="s">
        <v>155</v>
      </c>
      <c r="C12" s="52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2"/>
      <c r="S12" s="52"/>
      <c r="T12" s="52"/>
      <c r="U12" s="52"/>
      <c r="V12" s="53"/>
      <c r="W12" s="53"/>
      <c r="X12" s="53"/>
      <c r="Y12" s="54"/>
      <c r="Z12" s="53"/>
      <c r="AA12" s="53"/>
      <c r="AB12" s="53"/>
      <c r="AC12" s="53"/>
      <c r="AD12" s="52"/>
      <c r="AE12" s="52"/>
      <c r="AF12" s="52"/>
      <c r="AG12" s="51">
        <f>U12+SUM(AD12:AF12)</f>
        <v>0</v>
      </c>
      <c r="AH12" s="55"/>
      <c r="AI12" s="51">
        <f>(C12+R12+S12+T12)-AG12</f>
        <v>0</v>
      </c>
      <c r="AJ12" s="62" t="str">
        <f>IF(A12="-- Valitse --","",VLOOKUP(A12,Parametres!$B$19:$C$33,2,FALSE))</f>
        <v/>
      </c>
      <c r="AK12" s="7" t="s">
        <v>11</v>
      </c>
      <c r="AL12" s="7">
        <v>1</v>
      </c>
      <c r="AM12" s="7">
        <v>4</v>
      </c>
      <c r="AN12" s="7">
        <f t="shared" si="0"/>
        <v>666</v>
      </c>
    </row>
    <row r="14" spans="1:40" ht="15.75" thickBot="1" x14ac:dyDescent="0.3"/>
    <row r="15" spans="1:40" ht="15.75" thickBot="1" x14ac:dyDescent="0.3">
      <c r="C15" s="92" t="s">
        <v>209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4"/>
      <c r="AI15" s="28"/>
      <c r="AJ15" s="63"/>
    </row>
    <row r="16" spans="1:40" ht="15.75" thickBot="1" x14ac:dyDescent="0.3">
      <c r="A16" s="9"/>
      <c r="B16" s="10"/>
      <c r="C16" s="12" t="s">
        <v>36</v>
      </c>
      <c r="D16" s="12" t="s">
        <v>37</v>
      </c>
      <c r="E16" s="12" t="s">
        <v>38</v>
      </c>
      <c r="F16" s="12" t="s">
        <v>39</v>
      </c>
      <c r="G16" s="29" t="s">
        <v>40</v>
      </c>
      <c r="H16" s="29" t="s">
        <v>41</v>
      </c>
      <c r="I16" s="29" t="s">
        <v>42</v>
      </c>
      <c r="J16" s="12" t="s">
        <v>43</v>
      </c>
      <c r="K16" s="12" t="s">
        <v>44</v>
      </c>
      <c r="L16" s="12" t="s">
        <v>45</v>
      </c>
      <c r="M16" s="12" t="s">
        <v>46</v>
      </c>
      <c r="N16" s="12" t="s">
        <v>47</v>
      </c>
      <c r="O16" s="12" t="s">
        <v>48</v>
      </c>
      <c r="P16" s="50" t="s">
        <v>49</v>
      </c>
    </row>
    <row r="17" spans="1:40" ht="15.75" thickBot="1" x14ac:dyDescent="0.3">
      <c r="A17" s="66" t="s">
        <v>339</v>
      </c>
      <c r="B17" s="66" t="s">
        <v>76</v>
      </c>
      <c r="C17" s="81"/>
      <c r="D17" s="82"/>
      <c r="E17" s="82"/>
      <c r="F17" s="82"/>
      <c r="G17" s="82"/>
      <c r="H17" s="82"/>
      <c r="I17" s="82"/>
      <c r="J17" s="83"/>
      <c r="K17" s="81"/>
      <c r="L17" s="82"/>
      <c r="M17" s="82"/>
      <c r="N17" s="82"/>
      <c r="O17" s="82"/>
      <c r="P17" s="83"/>
    </row>
    <row r="18" spans="1:40" ht="15.75" thickBot="1" x14ac:dyDescent="0.3">
      <c r="A18" s="67"/>
      <c r="B18" s="69"/>
      <c r="C18" s="127" t="s">
        <v>92</v>
      </c>
      <c r="D18" s="129" t="s">
        <v>93</v>
      </c>
      <c r="E18" s="86" t="s">
        <v>81</v>
      </c>
      <c r="F18" s="87"/>
      <c r="G18" s="88"/>
      <c r="H18" s="131" t="s">
        <v>94</v>
      </c>
      <c r="I18" s="131" t="s">
        <v>95</v>
      </c>
      <c r="J18" s="66" t="s">
        <v>84</v>
      </c>
      <c r="K18" s="132" t="s">
        <v>96</v>
      </c>
      <c r="L18" s="125" t="s">
        <v>97</v>
      </c>
      <c r="M18" s="125" t="s">
        <v>98</v>
      </c>
      <c r="N18" s="124" t="s">
        <v>99</v>
      </c>
      <c r="O18" s="66" t="s">
        <v>91</v>
      </c>
      <c r="P18" s="105" t="s">
        <v>342</v>
      </c>
    </row>
    <row r="19" spans="1:40" ht="62.25" customHeight="1" thickBot="1" x14ac:dyDescent="0.3">
      <c r="A19" s="68"/>
      <c r="B19" s="70"/>
      <c r="C19" s="128"/>
      <c r="D19" s="130"/>
      <c r="E19" s="30" t="s">
        <v>139</v>
      </c>
      <c r="F19" s="31" t="s">
        <v>122</v>
      </c>
      <c r="G19" s="32" t="s">
        <v>140</v>
      </c>
      <c r="H19" s="130"/>
      <c r="I19" s="130"/>
      <c r="J19" s="68"/>
      <c r="K19" s="133"/>
      <c r="L19" s="85"/>
      <c r="M19" s="85"/>
      <c r="N19" s="101"/>
      <c r="O19" s="102"/>
      <c r="P19" s="106"/>
    </row>
    <row r="20" spans="1:40" ht="19.5" hidden="1" customHeight="1" x14ac:dyDescent="0.25">
      <c r="A20" s="23" t="s">
        <v>230</v>
      </c>
      <c r="B20" s="23" t="s">
        <v>231</v>
      </c>
      <c r="C20" s="33" t="s">
        <v>265</v>
      </c>
      <c r="D20" s="33" t="s">
        <v>266</v>
      </c>
      <c r="E20" s="34" t="s">
        <v>267</v>
      </c>
      <c r="F20" s="34" t="s">
        <v>268</v>
      </c>
      <c r="G20" s="34" t="s">
        <v>269</v>
      </c>
      <c r="H20" s="33" t="s">
        <v>270</v>
      </c>
      <c r="I20" s="33" t="s">
        <v>271</v>
      </c>
      <c r="J20" s="33" t="s">
        <v>272</v>
      </c>
      <c r="K20" s="33" t="s">
        <v>273</v>
      </c>
      <c r="L20" s="33" t="s">
        <v>274</v>
      </c>
      <c r="M20" s="33" t="s">
        <v>275</v>
      </c>
      <c r="N20" s="33" t="s">
        <v>276</v>
      </c>
      <c r="O20" s="33" t="s">
        <v>277</v>
      </c>
      <c r="P20" s="35" t="s">
        <v>278</v>
      </c>
      <c r="AJ20" s="61" t="s">
        <v>333</v>
      </c>
      <c r="AK20" s="7" t="s">
        <v>329</v>
      </c>
      <c r="AL20" s="7" t="s">
        <v>318</v>
      </c>
      <c r="AM20" s="7" t="s">
        <v>316</v>
      </c>
      <c r="AN20" s="7">
        <f t="shared" si="0"/>
        <v>666</v>
      </c>
    </row>
    <row r="21" spans="1:40" x14ac:dyDescent="0.25">
      <c r="A21" s="7" t="str">
        <f>A9</f>
        <v>-- Valitse --</v>
      </c>
      <c r="B21" s="7" t="str">
        <f>B9</f>
        <v>-- Valitse --</v>
      </c>
      <c r="C21" s="52"/>
      <c r="D21" s="51">
        <f>SUM(E21:G21)</f>
        <v>0</v>
      </c>
      <c r="E21" s="52"/>
      <c r="F21" s="52"/>
      <c r="G21" s="52"/>
      <c r="H21" s="52"/>
      <c r="I21" s="52"/>
      <c r="J21" s="53"/>
      <c r="K21" s="52"/>
      <c r="L21" s="52"/>
      <c r="M21" s="52"/>
      <c r="N21" s="52"/>
      <c r="O21" s="53"/>
      <c r="P21" s="51">
        <f>SUM(C21+D21+H21+I21)-SUM(K21+L21+M21+N21)</f>
        <v>0</v>
      </c>
      <c r="AJ21" s="62" t="str">
        <f>IF(A21="-- Valitse --","",VLOOKUP(A21,Parametres!$B$3:$C$17,2,FALSE))</f>
        <v/>
      </c>
      <c r="AK21" s="7" t="s">
        <v>5</v>
      </c>
      <c r="AL21" s="7">
        <v>2</v>
      </c>
      <c r="AM21" s="7">
        <v>1</v>
      </c>
      <c r="AN21" s="7">
        <f t="shared" si="0"/>
        <v>666</v>
      </c>
    </row>
    <row r="22" spans="1:40" x14ac:dyDescent="0.25">
      <c r="A22" s="7" t="str">
        <f t="shared" ref="A22:B22" si="1">A10</f>
        <v>-- Valitse --</v>
      </c>
      <c r="B22" s="7" t="str">
        <f t="shared" si="1"/>
        <v>-- Valitse --</v>
      </c>
      <c r="C22" s="52"/>
      <c r="D22" s="51">
        <f>SUM(E22:G22)</f>
        <v>0</v>
      </c>
      <c r="E22" s="52"/>
      <c r="F22" s="52"/>
      <c r="G22" s="52"/>
      <c r="H22" s="52"/>
      <c r="I22" s="52"/>
      <c r="J22" s="53"/>
      <c r="K22" s="52"/>
      <c r="L22" s="52"/>
      <c r="M22" s="52"/>
      <c r="N22" s="52"/>
      <c r="O22" s="53"/>
      <c r="P22" s="51">
        <f>SUM(C22+D22+H22+I22)-SUM(K22+L22+M22+N22)</f>
        <v>0</v>
      </c>
      <c r="AJ22" s="62" t="str">
        <f>IF(A22="-- Valitse --","",VLOOKUP(A22,Parametres!$B$3:$C$17,2,FALSE))</f>
        <v/>
      </c>
      <c r="AK22" s="7" t="s">
        <v>5</v>
      </c>
      <c r="AL22" s="7">
        <v>2</v>
      </c>
      <c r="AM22" s="7">
        <v>2</v>
      </c>
      <c r="AN22" s="7">
        <f t="shared" si="0"/>
        <v>666</v>
      </c>
    </row>
    <row r="23" spans="1:40" x14ac:dyDescent="0.25">
      <c r="A23" s="7" t="str">
        <f t="shared" ref="A23:B23" si="2">A11</f>
        <v>-- Valitse --</v>
      </c>
      <c r="B23" s="7" t="str">
        <f t="shared" si="2"/>
        <v>-- Valitse --</v>
      </c>
      <c r="C23" s="52"/>
      <c r="D23" s="52"/>
      <c r="E23" s="53"/>
      <c r="F23" s="53"/>
      <c r="G23" s="53"/>
      <c r="H23" s="52"/>
      <c r="I23" s="52"/>
      <c r="J23" s="52"/>
      <c r="K23" s="52"/>
      <c r="L23" s="52"/>
      <c r="M23" s="52"/>
      <c r="N23" s="52"/>
      <c r="O23" s="52"/>
      <c r="P23" s="51">
        <f>SUM(C23+D23+H23+I23+J23)-SUM(K23+L23+M23+N23+O23)</f>
        <v>0</v>
      </c>
      <c r="AJ23" s="62" t="str">
        <f>IF(A23="-- Valitse --","",VLOOKUP(A23,Parametres!$B$19:$C$33,2,FALSE))</f>
        <v/>
      </c>
      <c r="AK23" s="7" t="s">
        <v>11</v>
      </c>
      <c r="AL23" s="7">
        <v>2</v>
      </c>
      <c r="AM23" s="7">
        <v>3</v>
      </c>
      <c r="AN23" s="7">
        <f t="shared" si="0"/>
        <v>666</v>
      </c>
    </row>
    <row r="24" spans="1:40" x14ac:dyDescent="0.25">
      <c r="A24" s="7" t="str">
        <f t="shared" ref="A24:B24" si="3">A12</f>
        <v>-- Valitse --</v>
      </c>
      <c r="B24" s="7" t="str">
        <f t="shared" si="3"/>
        <v>-- Valitse --</v>
      </c>
      <c r="C24" s="52"/>
      <c r="D24" s="52"/>
      <c r="E24" s="53"/>
      <c r="F24" s="53"/>
      <c r="G24" s="53"/>
      <c r="H24" s="52"/>
      <c r="I24" s="52"/>
      <c r="J24" s="52"/>
      <c r="K24" s="52"/>
      <c r="L24" s="52"/>
      <c r="M24" s="52"/>
      <c r="N24" s="52"/>
      <c r="O24" s="52"/>
      <c r="P24" s="51">
        <f>SUM(C24+D24+H24+I24+J24)-SUM(K24+L24+M24+N24+O24)</f>
        <v>0</v>
      </c>
      <c r="AJ24" s="62" t="str">
        <f>IF(A24="-- Valitse --","",VLOOKUP(A24,Parametres!$B$19:$C$33,2,FALSE))</f>
        <v/>
      </c>
      <c r="AK24" s="7" t="s">
        <v>11</v>
      </c>
      <c r="AL24" s="7">
        <v>2</v>
      </c>
      <c r="AM24" s="7">
        <v>4</v>
      </c>
      <c r="AN24" s="7">
        <f t="shared" si="0"/>
        <v>666</v>
      </c>
    </row>
    <row r="27" spans="1:40" ht="15.75" thickBot="1" x14ac:dyDescent="0.3"/>
    <row r="28" spans="1:40" ht="15.75" thickBot="1" x14ac:dyDescent="0.3">
      <c r="C28" s="95" t="s">
        <v>210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7"/>
    </row>
    <row r="29" spans="1:40" ht="15.75" customHeight="1" thickBot="1" x14ac:dyDescent="0.3">
      <c r="A29" s="9"/>
      <c r="B29" s="10"/>
      <c r="C29" s="12" t="s">
        <v>50</v>
      </c>
      <c r="D29" s="12" t="s">
        <v>51</v>
      </c>
      <c r="E29" s="12" t="s">
        <v>52</v>
      </c>
      <c r="F29" s="12" t="s">
        <v>53</v>
      </c>
      <c r="G29" s="12" t="s">
        <v>54</v>
      </c>
      <c r="H29" s="12" t="s">
        <v>55</v>
      </c>
      <c r="I29" s="12" t="s">
        <v>56</v>
      </c>
      <c r="J29" s="12" t="s">
        <v>57</v>
      </c>
      <c r="K29" s="12" t="s">
        <v>58</v>
      </c>
      <c r="L29" s="12" t="s">
        <v>59</v>
      </c>
      <c r="M29" s="29" t="s">
        <v>60</v>
      </c>
      <c r="N29" s="29" t="s">
        <v>61</v>
      </c>
      <c r="O29" s="12" t="s">
        <v>62</v>
      </c>
      <c r="P29" s="29" t="s">
        <v>63</v>
      </c>
      <c r="Q29" s="29" t="s">
        <v>64</v>
      </c>
      <c r="R29" s="12" t="s">
        <v>65</v>
      </c>
    </row>
    <row r="30" spans="1:40" ht="15.75" thickBot="1" x14ac:dyDescent="0.3">
      <c r="A30" s="66" t="s">
        <v>340</v>
      </c>
      <c r="B30" s="66" t="s">
        <v>76</v>
      </c>
      <c r="C30" s="98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99"/>
    </row>
    <row r="31" spans="1:40" x14ac:dyDescent="0.25">
      <c r="A31" s="67"/>
      <c r="B31" s="69"/>
      <c r="C31" s="73" t="s">
        <v>100</v>
      </c>
      <c r="D31" s="84" t="s">
        <v>101</v>
      </c>
      <c r="E31" s="84" t="s">
        <v>102</v>
      </c>
      <c r="F31" s="84" t="s">
        <v>103</v>
      </c>
      <c r="G31" s="84" t="s">
        <v>104</v>
      </c>
      <c r="H31" s="84" t="s">
        <v>105</v>
      </c>
      <c r="I31" s="84" t="s">
        <v>106</v>
      </c>
      <c r="J31" s="100" t="s">
        <v>107</v>
      </c>
      <c r="K31" s="84" t="s">
        <v>108</v>
      </c>
      <c r="L31" s="84" t="s">
        <v>109</v>
      </c>
      <c r="M31" s="84" t="s">
        <v>110</v>
      </c>
      <c r="N31" s="84" t="s">
        <v>336</v>
      </c>
      <c r="O31" s="84" t="s">
        <v>111</v>
      </c>
      <c r="P31" s="100" t="s">
        <v>334</v>
      </c>
      <c r="Q31" s="66" t="s">
        <v>112</v>
      </c>
      <c r="R31" s="103" t="s">
        <v>113</v>
      </c>
    </row>
    <row r="32" spans="1:40" ht="60.75" customHeight="1" thickBot="1" x14ac:dyDescent="0.3">
      <c r="A32" s="68"/>
      <c r="B32" s="70"/>
      <c r="C32" s="74"/>
      <c r="D32" s="85"/>
      <c r="E32" s="85"/>
      <c r="F32" s="85"/>
      <c r="G32" s="85"/>
      <c r="H32" s="85"/>
      <c r="I32" s="85"/>
      <c r="J32" s="101"/>
      <c r="K32" s="85"/>
      <c r="L32" s="85"/>
      <c r="M32" s="85"/>
      <c r="N32" s="85"/>
      <c r="O32" s="85"/>
      <c r="P32" s="101"/>
      <c r="Q32" s="102"/>
      <c r="R32" s="104"/>
    </row>
    <row r="33" spans="1:40" ht="15" hidden="1" customHeight="1" x14ac:dyDescent="0.25">
      <c r="A33" s="23" t="s">
        <v>230</v>
      </c>
      <c r="B33" s="23" t="s">
        <v>231</v>
      </c>
      <c r="C33" s="26" t="s">
        <v>279</v>
      </c>
      <c r="D33" s="26" t="s">
        <v>280</v>
      </c>
      <c r="E33" s="26" t="s">
        <v>281</v>
      </c>
      <c r="F33" s="26" t="s">
        <v>282</v>
      </c>
      <c r="G33" s="26" t="s">
        <v>283</v>
      </c>
      <c r="H33" s="26" t="s">
        <v>284</v>
      </c>
      <c r="I33" s="26" t="s">
        <v>285</v>
      </c>
      <c r="J33" s="26" t="s">
        <v>286</v>
      </c>
      <c r="K33" s="26" t="s">
        <v>287</v>
      </c>
      <c r="L33" s="26" t="s">
        <v>288</v>
      </c>
      <c r="M33" s="26" t="s">
        <v>289</v>
      </c>
      <c r="N33" s="26" t="s">
        <v>290</v>
      </c>
      <c r="O33" s="26" t="s">
        <v>291</v>
      </c>
      <c r="P33" s="26" t="s">
        <v>292</v>
      </c>
      <c r="Q33" s="26" t="s">
        <v>293</v>
      </c>
      <c r="R33" s="24" t="s">
        <v>294</v>
      </c>
      <c r="AJ33" s="61" t="s">
        <v>333</v>
      </c>
      <c r="AK33" s="7" t="s">
        <v>329</v>
      </c>
      <c r="AL33" s="7" t="s">
        <v>318</v>
      </c>
      <c r="AM33" s="7" t="s">
        <v>316</v>
      </c>
      <c r="AN33" s="7">
        <f t="shared" si="0"/>
        <v>666</v>
      </c>
    </row>
    <row r="34" spans="1:40" x14ac:dyDescent="0.25">
      <c r="A34" s="7" t="str">
        <f t="shared" ref="A34:B37" si="4">A9</f>
        <v>-- Valitse --</v>
      </c>
      <c r="B34" s="7" t="str">
        <f t="shared" si="4"/>
        <v>-- Valitse --</v>
      </c>
      <c r="C34" s="53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3"/>
      <c r="R34" s="51">
        <f>SUM(D34:J34)-SUM(K34:P34)</f>
        <v>0</v>
      </c>
      <c r="AJ34" s="62" t="str">
        <f>IF(A34="-- Valitse --","",VLOOKUP(A34,Parametres!$B$3:$C$17,2,FALSE))</f>
        <v/>
      </c>
      <c r="AK34" s="7" t="s">
        <v>5</v>
      </c>
      <c r="AL34" s="7">
        <v>3</v>
      </c>
      <c r="AM34" s="7">
        <v>1</v>
      </c>
      <c r="AN34" s="7">
        <f t="shared" si="0"/>
        <v>666</v>
      </c>
    </row>
    <row r="35" spans="1:40" x14ac:dyDescent="0.25">
      <c r="A35" s="7" t="str">
        <f t="shared" si="4"/>
        <v>-- Valitse --</v>
      </c>
      <c r="B35" s="7" t="str">
        <f t="shared" si="4"/>
        <v>-- Valitse --</v>
      </c>
      <c r="C35" s="53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3"/>
      <c r="R35" s="51">
        <f>SUM(D35:J35)-SUM(K35:P35)</f>
        <v>0</v>
      </c>
      <c r="AJ35" s="62" t="str">
        <f>IF(A35="-- Valitse --","",VLOOKUP(A35,Parametres!$B$3:$C$17,2,FALSE))</f>
        <v/>
      </c>
      <c r="AK35" s="7" t="s">
        <v>5</v>
      </c>
      <c r="AL35" s="7">
        <v>3</v>
      </c>
      <c r="AM35" s="7">
        <v>2</v>
      </c>
      <c r="AN35" s="7">
        <f t="shared" si="0"/>
        <v>666</v>
      </c>
    </row>
    <row r="36" spans="1:40" x14ac:dyDescent="0.25">
      <c r="A36" s="7" t="str">
        <f t="shared" si="4"/>
        <v>-- Valitse --</v>
      </c>
      <c r="B36" s="7" t="str">
        <f t="shared" si="4"/>
        <v>-- Valitse --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1">
        <f>SUM(C36:J36)-SUM(K36:Q36)</f>
        <v>0</v>
      </c>
      <c r="AJ36" s="62" t="str">
        <f>IF(A36="-- Valitse --","",VLOOKUP(A36,Parametres!$B$19:$C$33,2,FALSE))</f>
        <v/>
      </c>
      <c r="AK36" s="7" t="s">
        <v>11</v>
      </c>
      <c r="AL36" s="7">
        <v>3</v>
      </c>
      <c r="AM36" s="7">
        <v>3</v>
      </c>
      <c r="AN36" s="7">
        <f t="shared" si="0"/>
        <v>666</v>
      </c>
    </row>
    <row r="37" spans="1:40" x14ac:dyDescent="0.25">
      <c r="A37" s="7" t="str">
        <f t="shared" si="4"/>
        <v>-- Valitse --</v>
      </c>
      <c r="B37" s="7" t="str">
        <f t="shared" si="4"/>
        <v>-- Valitse --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1">
        <f>SUM(C37:J37)-SUM(K37:Q37)</f>
        <v>0</v>
      </c>
      <c r="AJ37" s="62" t="str">
        <f>IF(A37="-- Valitse --","",VLOOKUP(A37,Parametres!$B$19:$C$33,2,FALSE))</f>
        <v/>
      </c>
      <c r="AK37" s="7" t="s">
        <v>11</v>
      </c>
      <c r="AL37" s="7">
        <v>3</v>
      </c>
      <c r="AM37" s="7">
        <v>4</v>
      </c>
      <c r="AN37" s="7">
        <f t="shared" si="0"/>
        <v>666</v>
      </c>
    </row>
    <row r="40" spans="1:40" ht="15.75" thickBot="1" x14ac:dyDescent="0.3"/>
    <row r="41" spans="1:40" ht="15.75" thickBot="1" x14ac:dyDescent="0.3">
      <c r="C41" s="71" t="s">
        <v>212</v>
      </c>
      <c r="D41" s="72"/>
      <c r="E41" s="77" t="s">
        <v>213</v>
      </c>
      <c r="F41" s="78"/>
      <c r="G41" s="6"/>
      <c r="H41" s="6"/>
      <c r="I41" s="79" t="s">
        <v>214</v>
      </c>
      <c r="J41" s="80"/>
      <c r="K41" s="6"/>
      <c r="L41" s="6"/>
      <c r="M41" s="36" t="s">
        <v>221</v>
      </c>
      <c r="N41" s="37"/>
      <c r="O41" s="37"/>
      <c r="P41" s="37"/>
      <c r="Q41" s="37"/>
      <c r="R41" s="37"/>
      <c r="S41" s="37"/>
      <c r="T41" s="37"/>
      <c r="U41" s="37"/>
      <c r="V41" s="37"/>
      <c r="W41" s="38"/>
    </row>
    <row r="42" spans="1:40" ht="15.75" thickBot="1" x14ac:dyDescent="0.3">
      <c r="A42" s="9" t="s">
        <v>1</v>
      </c>
      <c r="B42" s="10" t="s">
        <v>2</v>
      </c>
      <c r="C42" s="12" t="s">
        <v>66</v>
      </c>
      <c r="D42" s="12" t="s">
        <v>67</v>
      </c>
      <c r="E42" s="29" t="s">
        <v>68</v>
      </c>
      <c r="F42" s="29" t="s">
        <v>69</v>
      </c>
      <c r="G42" s="39" t="s">
        <v>70</v>
      </c>
      <c r="H42" s="12" t="s">
        <v>71</v>
      </c>
      <c r="I42" s="12" t="s">
        <v>72</v>
      </c>
      <c r="J42" s="12" t="s">
        <v>73</v>
      </c>
      <c r="K42" s="39" t="s">
        <v>74</v>
      </c>
      <c r="L42" s="40" t="s">
        <v>75</v>
      </c>
      <c r="M42" s="12" t="s">
        <v>141</v>
      </c>
      <c r="N42" s="12" t="s">
        <v>142</v>
      </c>
      <c r="O42" s="12" t="s">
        <v>143</v>
      </c>
      <c r="P42" s="12" t="s">
        <v>144</v>
      </c>
      <c r="Q42" s="12" t="s">
        <v>145</v>
      </c>
      <c r="R42" s="12" t="s">
        <v>146</v>
      </c>
      <c r="S42" s="12" t="s">
        <v>151</v>
      </c>
      <c r="T42" s="12" t="s">
        <v>152</v>
      </c>
      <c r="U42" s="12" t="s">
        <v>330</v>
      </c>
      <c r="V42" s="12" t="s">
        <v>331</v>
      </c>
      <c r="W42" s="12" t="s">
        <v>332</v>
      </c>
    </row>
    <row r="43" spans="1:40" ht="15.75" thickBot="1" x14ac:dyDescent="0.3">
      <c r="A43" s="66" t="s">
        <v>341</v>
      </c>
      <c r="B43" s="66" t="s">
        <v>76</v>
      </c>
      <c r="C43" s="98"/>
      <c r="D43" s="83"/>
      <c r="E43" s="81"/>
      <c r="F43" s="83"/>
      <c r="G43" s="109" t="s">
        <v>77</v>
      </c>
      <c r="H43" s="107" t="s">
        <v>78</v>
      </c>
      <c r="I43" s="81"/>
      <c r="J43" s="83"/>
      <c r="K43" s="107" t="s">
        <v>79</v>
      </c>
      <c r="L43" s="112" t="s">
        <v>80</v>
      </c>
      <c r="M43" s="121" t="s">
        <v>215</v>
      </c>
      <c r="N43" s="122"/>
      <c r="O43" s="122"/>
      <c r="P43" s="122"/>
      <c r="Q43" s="122"/>
      <c r="R43" s="123"/>
      <c r="S43" s="113" t="s">
        <v>217</v>
      </c>
      <c r="T43" s="114"/>
      <c r="U43" s="115"/>
      <c r="V43" s="113" t="s">
        <v>216</v>
      </c>
      <c r="W43" s="115"/>
    </row>
    <row r="44" spans="1:40" ht="16.5" customHeight="1" thickBot="1" x14ac:dyDescent="0.3">
      <c r="A44" s="67"/>
      <c r="B44" s="69"/>
      <c r="C44" s="73" t="s">
        <v>114</v>
      </c>
      <c r="D44" s="75" t="s">
        <v>115</v>
      </c>
      <c r="E44" s="73" t="s">
        <v>116</v>
      </c>
      <c r="F44" s="100" t="s">
        <v>117</v>
      </c>
      <c r="G44" s="69"/>
      <c r="H44" s="67"/>
      <c r="I44" s="110" t="s">
        <v>118</v>
      </c>
      <c r="J44" s="110" t="s">
        <v>119</v>
      </c>
      <c r="K44" s="111"/>
      <c r="L44" s="67"/>
      <c r="M44" s="110" t="s">
        <v>153</v>
      </c>
      <c r="N44" s="110" t="s">
        <v>218</v>
      </c>
      <c r="O44" s="119" t="s">
        <v>224</v>
      </c>
      <c r="P44" s="116" t="s">
        <v>228</v>
      </c>
      <c r="Q44" s="117"/>
      <c r="R44" s="118"/>
      <c r="S44" s="110" t="s">
        <v>147</v>
      </c>
      <c r="T44" s="110" t="s">
        <v>229</v>
      </c>
      <c r="U44" s="110" t="s">
        <v>150</v>
      </c>
      <c r="V44" s="110" t="s">
        <v>148</v>
      </c>
      <c r="W44" s="110" t="s">
        <v>149</v>
      </c>
    </row>
    <row r="45" spans="1:40" ht="75" customHeight="1" thickBot="1" x14ac:dyDescent="0.3">
      <c r="A45" s="68"/>
      <c r="B45" s="70"/>
      <c r="C45" s="74"/>
      <c r="D45" s="76"/>
      <c r="E45" s="74"/>
      <c r="F45" s="101"/>
      <c r="G45" s="70"/>
      <c r="H45" s="68"/>
      <c r="I45" s="68"/>
      <c r="J45" s="68"/>
      <c r="K45" s="108"/>
      <c r="L45" s="68"/>
      <c r="M45" s="67"/>
      <c r="N45" s="67"/>
      <c r="O45" s="120"/>
      <c r="P45" s="41" t="s">
        <v>225</v>
      </c>
      <c r="Q45" s="42" t="s">
        <v>226</v>
      </c>
      <c r="R45" s="43" t="s">
        <v>227</v>
      </c>
      <c r="S45" s="67"/>
      <c r="T45" s="67"/>
      <c r="U45" s="67"/>
      <c r="V45" s="110"/>
      <c r="W45" s="110"/>
    </row>
    <row r="46" spans="1:40" ht="15" hidden="1" customHeight="1" thickBot="1" x14ac:dyDescent="0.3">
      <c r="A46" s="26" t="s">
        <v>230</v>
      </c>
      <c r="B46" s="26" t="s">
        <v>231</v>
      </c>
      <c r="C46" s="26" t="s">
        <v>295</v>
      </c>
      <c r="D46" s="26" t="s">
        <v>296</v>
      </c>
      <c r="E46" s="26" t="s">
        <v>297</v>
      </c>
      <c r="F46" s="26" t="s">
        <v>298</v>
      </c>
      <c r="G46" s="26" t="s">
        <v>299</v>
      </c>
      <c r="H46" s="26" t="s">
        <v>300</v>
      </c>
      <c r="I46" s="26" t="s">
        <v>301</v>
      </c>
      <c r="J46" s="26" t="s">
        <v>302</v>
      </c>
      <c r="K46" s="24" t="s">
        <v>303</v>
      </c>
      <c r="L46" s="26" t="s">
        <v>304</v>
      </c>
      <c r="M46" s="26" t="s">
        <v>305</v>
      </c>
      <c r="N46" s="26" t="s">
        <v>306</v>
      </c>
      <c r="O46" s="44" t="s">
        <v>307</v>
      </c>
      <c r="P46" s="44" t="s">
        <v>308</v>
      </c>
      <c r="Q46" s="45" t="s">
        <v>309</v>
      </c>
      <c r="R46" s="45" t="s">
        <v>310</v>
      </c>
      <c r="S46" s="26" t="s">
        <v>311</v>
      </c>
      <c r="T46" s="26" t="s">
        <v>312</v>
      </c>
      <c r="U46" s="26" t="s">
        <v>313</v>
      </c>
      <c r="V46" s="25" t="s">
        <v>314</v>
      </c>
      <c r="W46" s="25" t="s">
        <v>315</v>
      </c>
      <c r="AJ46" s="61" t="s">
        <v>333</v>
      </c>
      <c r="AK46" s="7" t="s">
        <v>329</v>
      </c>
      <c r="AL46" s="7" t="s">
        <v>318</v>
      </c>
      <c r="AM46" s="7" t="s">
        <v>316</v>
      </c>
      <c r="AN46" s="7">
        <f t="shared" si="0"/>
        <v>666</v>
      </c>
    </row>
    <row r="47" spans="1:40" x14ac:dyDescent="0.25">
      <c r="A47" s="7" t="str">
        <f>A9</f>
        <v>-- Valitse --</v>
      </c>
      <c r="B47" s="7" t="str">
        <f>B9</f>
        <v>-- Valitse --</v>
      </c>
      <c r="C47" s="52"/>
      <c r="D47" s="52"/>
      <c r="E47" s="52"/>
      <c r="F47" s="52"/>
      <c r="G47" s="52"/>
      <c r="H47" s="51">
        <f>AI9+P21+R34+C47-D47+E47+F47+G47</f>
        <v>0</v>
      </c>
      <c r="I47" s="52"/>
      <c r="J47" s="52"/>
      <c r="K47" s="52"/>
      <c r="L47" s="51">
        <f>H47+I47+J47-K47</f>
        <v>0</v>
      </c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AJ47" s="62" t="str">
        <f>IF(A47="-- Valitse --","",VLOOKUP(A47,Parametres!$B$3:$C$17,2,FALSE))</f>
        <v/>
      </c>
      <c r="AK47" s="7" t="s">
        <v>5</v>
      </c>
      <c r="AL47" s="7">
        <v>4</v>
      </c>
      <c r="AM47" s="7">
        <v>1</v>
      </c>
      <c r="AN47" s="7">
        <f t="shared" si="0"/>
        <v>666</v>
      </c>
    </row>
    <row r="48" spans="1:40" x14ac:dyDescent="0.25">
      <c r="A48" s="7" t="str">
        <f t="shared" ref="A48:B48" si="5">A10</f>
        <v>-- Valitse --</v>
      </c>
      <c r="B48" s="7" t="str">
        <f t="shared" si="5"/>
        <v>-- Valitse --</v>
      </c>
      <c r="C48" s="52"/>
      <c r="D48" s="52"/>
      <c r="E48" s="52"/>
      <c r="F48" s="52"/>
      <c r="G48" s="52"/>
      <c r="H48" s="51">
        <f>AI10+P22+R35+C48-D48+E48+F48+G48</f>
        <v>0</v>
      </c>
      <c r="I48" s="52"/>
      <c r="J48" s="52"/>
      <c r="K48" s="52"/>
      <c r="L48" s="51">
        <f t="shared" ref="L48:L50" si="6">H48+I48+J48-K48</f>
        <v>0</v>
      </c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AJ48" s="62" t="str">
        <f>IF(A48="-- Valitse --","",VLOOKUP(A48,Parametres!$B$3:$C$17,2,FALSE))</f>
        <v/>
      </c>
      <c r="AK48" s="7" t="s">
        <v>5</v>
      </c>
      <c r="AL48" s="7">
        <v>4</v>
      </c>
      <c r="AM48" s="7">
        <v>2</v>
      </c>
      <c r="AN48" s="7">
        <f t="shared" si="0"/>
        <v>666</v>
      </c>
    </row>
    <row r="49" spans="1:40" x14ac:dyDescent="0.25">
      <c r="A49" s="7" t="str">
        <f t="shared" ref="A49:B49" si="7">A11</f>
        <v>-- Valitse --</v>
      </c>
      <c r="B49" s="7" t="str">
        <f t="shared" si="7"/>
        <v>-- Valitse --</v>
      </c>
      <c r="C49" s="52"/>
      <c r="D49" s="52"/>
      <c r="E49" s="52"/>
      <c r="F49" s="52"/>
      <c r="G49" s="52"/>
      <c r="H49" s="51">
        <f>AI11+P23+R36+C49-D49+E49+F49+G49</f>
        <v>0</v>
      </c>
      <c r="I49" s="52"/>
      <c r="J49" s="52"/>
      <c r="K49" s="52"/>
      <c r="L49" s="51">
        <f t="shared" si="6"/>
        <v>0</v>
      </c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AJ49" s="62" t="str">
        <f>IF(A49="-- Valitse --","",VLOOKUP(A49,Parametres!$B$19:$C$33,2,FALSE))</f>
        <v/>
      </c>
      <c r="AK49" s="7" t="s">
        <v>11</v>
      </c>
      <c r="AL49" s="7">
        <v>4</v>
      </c>
      <c r="AM49" s="7">
        <v>3</v>
      </c>
      <c r="AN49" s="7">
        <f t="shared" si="0"/>
        <v>666</v>
      </c>
    </row>
    <row r="50" spans="1:40" x14ac:dyDescent="0.25">
      <c r="A50" s="7" t="str">
        <f t="shared" ref="A50:B50" si="8">A12</f>
        <v>-- Valitse --</v>
      </c>
      <c r="B50" s="7" t="str">
        <f t="shared" si="8"/>
        <v>-- Valitse --</v>
      </c>
      <c r="C50" s="52"/>
      <c r="D50" s="52"/>
      <c r="E50" s="52"/>
      <c r="F50" s="52"/>
      <c r="G50" s="52"/>
      <c r="H50" s="51">
        <f>AI12+P24+R37+C50-D50+E50+F50+G50</f>
        <v>0</v>
      </c>
      <c r="I50" s="52"/>
      <c r="J50" s="52"/>
      <c r="K50" s="52"/>
      <c r="L50" s="51">
        <f t="shared" si="6"/>
        <v>0</v>
      </c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AJ50" s="62" t="str">
        <f>IF(A50="-- Valitse --","",VLOOKUP(A50,Parametres!$B$19:$C$33,2,FALSE))</f>
        <v/>
      </c>
      <c r="AK50" s="7" t="s">
        <v>11</v>
      </c>
      <c r="AL50" s="7">
        <v>4</v>
      </c>
      <c r="AM50" s="7">
        <v>4</v>
      </c>
      <c r="AN50" s="7">
        <f t="shared" si="0"/>
        <v>666</v>
      </c>
    </row>
  </sheetData>
  <sheetProtection algorithmName="SHA-512" hashValue="4pCuae+1DM3A9i7x65qYDz1jg5XhmbFLUlP2pQmh5rvDWaNi+n1rVQmNEPdAOuzYnl7ojX0kYa3rgIjjqRxUiA==" saltValue="wxAAHLv0YxFUEFD0esEwAA==" spinCount="100000" sheet="1" objects="1" scenarios="1"/>
  <mergeCells count="89">
    <mergeCell ref="U5:AG5"/>
    <mergeCell ref="AD6:AD7"/>
    <mergeCell ref="AI6:AI7"/>
    <mergeCell ref="C18:C19"/>
    <mergeCell ref="D18:D19"/>
    <mergeCell ref="H18:H19"/>
    <mergeCell ref="I18:I19"/>
    <mergeCell ref="J18:J19"/>
    <mergeCell ref="K18:K19"/>
    <mergeCell ref="L18:L19"/>
    <mergeCell ref="AE6:AE7"/>
    <mergeCell ref="AF6:AF7"/>
    <mergeCell ref="AG6:AG7"/>
    <mergeCell ref="G6:K6"/>
    <mergeCell ref="L6:P6"/>
    <mergeCell ref="U6:U7"/>
    <mergeCell ref="Y6:Y7"/>
    <mergeCell ref="Z6:Z7"/>
    <mergeCell ref="AC6:AC7"/>
    <mergeCell ref="M18:M19"/>
    <mergeCell ref="V6:X6"/>
    <mergeCell ref="AA6:AB6"/>
    <mergeCell ref="K17:P17"/>
    <mergeCell ref="E44:E45"/>
    <mergeCell ref="F44:F45"/>
    <mergeCell ref="K31:K32"/>
    <mergeCell ref="N18:N19"/>
    <mergeCell ref="O18:O19"/>
    <mergeCell ref="E31:E32"/>
    <mergeCell ref="F31:F32"/>
    <mergeCell ref="G31:G32"/>
    <mergeCell ref="H31:H32"/>
    <mergeCell ref="I31:I32"/>
    <mergeCell ref="J31:J32"/>
    <mergeCell ref="G43:G45"/>
    <mergeCell ref="H43:H45"/>
    <mergeCell ref="I43:J43"/>
    <mergeCell ref="I44:I45"/>
    <mergeCell ref="L31:L32"/>
    <mergeCell ref="W44:W45"/>
    <mergeCell ref="J44:J45"/>
    <mergeCell ref="S44:S45"/>
    <mergeCell ref="T44:T45"/>
    <mergeCell ref="U44:U45"/>
    <mergeCell ref="V44:V45"/>
    <mergeCell ref="K43:K45"/>
    <mergeCell ref="L43:L45"/>
    <mergeCell ref="M44:M45"/>
    <mergeCell ref="N44:N45"/>
    <mergeCell ref="S43:U43"/>
    <mergeCell ref="V43:W43"/>
    <mergeCell ref="P44:R44"/>
    <mergeCell ref="O44:O45"/>
    <mergeCell ref="M43:R43"/>
    <mergeCell ref="C3:AI3"/>
    <mergeCell ref="C15:P15"/>
    <mergeCell ref="C28:R28"/>
    <mergeCell ref="C30:R30"/>
    <mergeCell ref="C43:D43"/>
    <mergeCell ref="E43:F43"/>
    <mergeCell ref="P31:P32"/>
    <mergeCell ref="Q31:Q32"/>
    <mergeCell ref="R31:R32"/>
    <mergeCell ref="P18:P19"/>
    <mergeCell ref="C31:C32"/>
    <mergeCell ref="D31:D32"/>
    <mergeCell ref="C6:C7"/>
    <mergeCell ref="R6:R7"/>
    <mergeCell ref="S6:S7"/>
    <mergeCell ref="T6:T7"/>
    <mergeCell ref="E41:F41"/>
    <mergeCell ref="I41:J41"/>
    <mergeCell ref="A17:A19"/>
    <mergeCell ref="B17:B19"/>
    <mergeCell ref="C5:T5"/>
    <mergeCell ref="A5:A7"/>
    <mergeCell ref="B5:B7"/>
    <mergeCell ref="A30:A32"/>
    <mergeCell ref="B30:B32"/>
    <mergeCell ref="M31:M32"/>
    <mergeCell ref="N31:N32"/>
    <mergeCell ref="O31:O32"/>
    <mergeCell ref="E18:G18"/>
    <mergeCell ref="C17:J17"/>
    <mergeCell ref="A43:A45"/>
    <mergeCell ref="B43:B45"/>
    <mergeCell ref="C41:D41"/>
    <mergeCell ref="C44:C45"/>
    <mergeCell ref="D44:D45"/>
  </mergeCells>
  <dataValidations count="4">
    <dataValidation type="list" allowBlank="1" showInputMessage="1" showErrorMessage="1" sqref="A9:A10">
      <formula1>Yliopistot</formula1>
    </dataValidation>
    <dataValidation type="list" allowBlank="1" showInputMessage="1" showErrorMessage="1" sqref="A11:A12">
      <formula1>Konsernit</formula1>
    </dataValidation>
    <dataValidation type="list" allowBlank="1" showInputMessage="1" showErrorMessage="1" sqref="B9:B12">
      <formula1>Vuosi</formula1>
    </dataValidation>
    <dataValidation type="whole" allowBlank="1" showInputMessage="1" showErrorMessage="1" sqref="C11:C12 D9:S10 R11:U12 V9:AE10 AD11:AF12 AH9:AH12 C21:C24 D23:D24 E21:I23 E23:G23 G23 F23 H21:O24 C34:Q37 C47:G50 I47:K50 M47:W50">
      <formula1>-999999999999999000</formula1>
      <formula2>9999999999999990000</formula2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4"/>
  <sheetViews>
    <sheetView workbookViewId="0">
      <selection activeCell="F6" sqref="F6"/>
    </sheetView>
  </sheetViews>
  <sheetFormatPr defaultRowHeight="15" x14ac:dyDescent="0.25"/>
  <cols>
    <col min="2" max="2" width="34.42578125" bestFit="1" customWidth="1"/>
    <col min="3" max="3" width="9.140625" style="47"/>
    <col min="5" max="5" width="23" bestFit="1" customWidth="1"/>
    <col min="8" max="8" width="33.28515625" customWidth="1"/>
    <col min="9" max="9" width="15.42578125" customWidth="1"/>
    <col min="257" max="257" width="34.42578125" bestFit="1" customWidth="1"/>
    <col min="260" max="260" width="23" bestFit="1" customWidth="1"/>
    <col min="513" max="513" width="34.42578125" bestFit="1" customWidth="1"/>
    <col min="516" max="516" width="23" bestFit="1" customWidth="1"/>
    <col min="769" max="769" width="34.42578125" bestFit="1" customWidth="1"/>
    <col min="772" max="772" width="23" bestFit="1" customWidth="1"/>
    <col min="1025" max="1025" width="34.42578125" bestFit="1" customWidth="1"/>
    <col min="1028" max="1028" width="23" bestFit="1" customWidth="1"/>
    <col min="1281" max="1281" width="34.42578125" bestFit="1" customWidth="1"/>
    <col min="1284" max="1284" width="23" bestFit="1" customWidth="1"/>
    <col min="1537" max="1537" width="34.42578125" bestFit="1" customWidth="1"/>
    <col min="1540" max="1540" width="23" bestFit="1" customWidth="1"/>
    <col min="1793" max="1793" width="34.42578125" bestFit="1" customWidth="1"/>
    <col min="1796" max="1796" width="23" bestFit="1" customWidth="1"/>
    <col min="2049" max="2049" width="34.42578125" bestFit="1" customWidth="1"/>
    <col min="2052" max="2052" width="23" bestFit="1" customWidth="1"/>
    <col min="2305" max="2305" width="34.42578125" bestFit="1" customWidth="1"/>
    <col min="2308" max="2308" width="23" bestFit="1" customWidth="1"/>
    <col min="2561" max="2561" width="34.42578125" bestFit="1" customWidth="1"/>
    <col min="2564" max="2564" width="23" bestFit="1" customWidth="1"/>
    <col min="2817" max="2817" width="34.42578125" bestFit="1" customWidth="1"/>
    <col min="2820" max="2820" width="23" bestFit="1" customWidth="1"/>
    <col min="3073" max="3073" width="34.42578125" bestFit="1" customWidth="1"/>
    <col min="3076" max="3076" width="23" bestFit="1" customWidth="1"/>
    <col min="3329" max="3329" width="34.42578125" bestFit="1" customWidth="1"/>
    <col min="3332" max="3332" width="23" bestFit="1" customWidth="1"/>
    <col min="3585" max="3585" width="34.42578125" bestFit="1" customWidth="1"/>
    <col min="3588" max="3588" width="23" bestFit="1" customWidth="1"/>
    <col min="3841" max="3841" width="34.42578125" bestFit="1" customWidth="1"/>
    <col min="3844" max="3844" width="23" bestFit="1" customWidth="1"/>
    <col min="4097" max="4097" width="34.42578125" bestFit="1" customWidth="1"/>
    <col min="4100" max="4100" width="23" bestFit="1" customWidth="1"/>
    <col min="4353" max="4353" width="34.42578125" bestFit="1" customWidth="1"/>
    <col min="4356" max="4356" width="23" bestFit="1" customWidth="1"/>
    <col min="4609" max="4609" width="34.42578125" bestFit="1" customWidth="1"/>
    <col min="4612" max="4612" width="23" bestFit="1" customWidth="1"/>
    <col min="4865" max="4865" width="34.42578125" bestFit="1" customWidth="1"/>
    <col min="4868" max="4868" width="23" bestFit="1" customWidth="1"/>
    <col min="5121" max="5121" width="34.42578125" bestFit="1" customWidth="1"/>
    <col min="5124" max="5124" width="23" bestFit="1" customWidth="1"/>
    <col min="5377" max="5377" width="34.42578125" bestFit="1" customWidth="1"/>
    <col min="5380" max="5380" width="23" bestFit="1" customWidth="1"/>
    <col min="5633" max="5633" width="34.42578125" bestFit="1" customWidth="1"/>
    <col min="5636" max="5636" width="23" bestFit="1" customWidth="1"/>
    <col min="5889" max="5889" width="34.42578125" bestFit="1" customWidth="1"/>
    <col min="5892" max="5892" width="23" bestFit="1" customWidth="1"/>
    <col min="6145" max="6145" width="34.42578125" bestFit="1" customWidth="1"/>
    <col min="6148" max="6148" width="23" bestFit="1" customWidth="1"/>
    <col min="6401" max="6401" width="34.42578125" bestFit="1" customWidth="1"/>
    <col min="6404" max="6404" width="23" bestFit="1" customWidth="1"/>
    <col min="6657" max="6657" width="34.42578125" bestFit="1" customWidth="1"/>
    <col min="6660" max="6660" width="23" bestFit="1" customWidth="1"/>
    <col min="6913" max="6913" width="34.42578125" bestFit="1" customWidth="1"/>
    <col min="6916" max="6916" width="23" bestFit="1" customWidth="1"/>
    <col min="7169" max="7169" width="34.42578125" bestFit="1" customWidth="1"/>
    <col min="7172" max="7172" width="23" bestFit="1" customWidth="1"/>
    <col min="7425" max="7425" width="34.42578125" bestFit="1" customWidth="1"/>
    <col min="7428" max="7428" width="23" bestFit="1" customWidth="1"/>
    <col min="7681" max="7681" width="34.42578125" bestFit="1" customWidth="1"/>
    <col min="7684" max="7684" width="23" bestFit="1" customWidth="1"/>
    <col min="7937" max="7937" width="34.42578125" bestFit="1" customWidth="1"/>
    <col min="7940" max="7940" width="23" bestFit="1" customWidth="1"/>
    <col min="8193" max="8193" width="34.42578125" bestFit="1" customWidth="1"/>
    <col min="8196" max="8196" width="23" bestFit="1" customWidth="1"/>
    <col min="8449" max="8449" width="34.42578125" bestFit="1" customWidth="1"/>
    <col min="8452" max="8452" width="23" bestFit="1" customWidth="1"/>
    <col min="8705" max="8705" width="34.42578125" bestFit="1" customWidth="1"/>
    <col min="8708" max="8708" width="23" bestFit="1" customWidth="1"/>
    <col min="8961" max="8961" width="34.42578125" bestFit="1" customWidth="1"/>
    <col min="8964" max="8964" width="23" bestFit="1" customWidth="1"/>
    <col min="9217" max="9217" width="34.42578125" bestFit="1" customWidth="1"/>
    <col min="9220" max="9220" width="23" bestFit="1" customWidth="1"/>
    <col min="9473" max="9473" width="34.42578125" bestFit="1" customWidth="1"/>
    <col min="9476" max="9476" width="23" bestFit="1" customWidth="1"/>
    <col min="9729" max="9729" width="34.42578125" bestFit="1" customWidth="1"/>
    <col min="9732" max="9732" width="23" bestFit="1" customWidth="1"/>
    <col min="9985" max="9985" width="34.42578125" bestFit="1" customWidth="1"/>
    <col min="9988" max="9988" width="23" bestFit="1" customWidth="1"/>
    <col min="10241" max="10241" width="34.42578125" bestFit="1" customWidth="1"/>
    <col min="10244" max="10244" width="23" bestFit="1" customWidth="1"/>
    <col min="10497" max="10497" width="34.42578125" bestFit="1" customWidth="1"/>
    <col min="10500" max="10500" width="23" bestFit="1" customWidth="1"/>
    <col min="10753" max="10753" width="34.42578125" bestFit="1" customWidth="1"/>
    <col min="10756" max="10756" width="23" bestFit="1" customWidth="1"/>
    <col min="11009" max="11009" width="34.42578125" bestFit="1" customWidth="1"/>
    <col min="11012" max="11012" width="23" bestFit="1" customWidth="1"/>
    <col min="11265" max="11265" width="34.42578125" bestFit="1" customWidth="1"/>
    <col min="11268" max="11268" width="23" bestFit="1" customWidth="1"/>
    <col min="11521" max="11521" width="34.42578125" bestFit="1" customWidth="1"/>
    <col min="11524" max="11524" width="23" bestFit="1" customWidth="1"/>
    <col min="11777" max="11777" width="34.42578125" bestFit="1" customWidth="1"/>
    <col min="11780" max="11780" width="23" bestFit="1" customWidth="1"/>
    <col min="12033" max="12033" width="34.42578125" bestFit="1" customWidth="1"/>
    <col min="12036" max="12036" width="23" bestFit="1" customWidth="1"/>
    <col min="12289" max="12289" width="34.42578125" bestFit="1" customWidth="1"/>
    <col min="12292" max="12292" width="23" bestFit="1" customWidth="1"/>
    <col min="12545" max="12545" width="34.42578125" bestFit="1" customWidth="1"/>
    <col min="12548" max="12548" width="23" bestFit="1" customWidth="1"/>
    <col min="12801" max="12801" width="34.42578125" bestFit="1" customWidth="1"/>
    <col min="12804" max="12804" width="23" bestFit="1" customWidth="1"/>
    <col min="13057" max="13057" width="34.42578125" bestFit="1" customWidth="1"/>
    <col min="13060" max="13060" width="23" bestFit="1" customWidth="1"/>
    <col min="13313" max="13313" width="34.42578125" bestFit="1" customWidth="1"/>
    <col min="13316" max="13316" width="23" bestFit="1" customWidth="1"/>
    <col min="13569" max="13569" width="34.42578125" bestFit="1" customWidth="1"/>
    <col min="13572" max="13572" width="23" bestFit="1" customWidth="1"/>
    <col min="13825" max="13825" width="34.42578125" bestFit="1" customWidth="1"/>
    <col min="13828" max="13828" width="23" bestFit="1" customWidth="1"/>
    <col min="14081" max="14081" width="34.42578125" bestFit="1" customWidth="1"/>
    <col min="14084" max="14084" width="23" bestFit="1" customWidth="1"/>
    <col min="14337" max="14337" width="34.42578125" bestFit="1" customWidth="1"/>
    <col min="14340" max="14340" width="23" bestFit="1" customWidth="1"/>
    <col min="14593" max="14593" width="34.42578125" bestFit="1" customWidth="1"/>
    <col min="14596" max="14596" width="23" bestFit="1" customWidth="1"/>
    <col min="14849" max="14849" width="34.42578125" bestFit="1" customWidth="1"/>
    <col min="14852" max="14852" width="23" bestFit="1" customWidth="1"/>
    <col min="15105" max="15105" width="34.42578125" bestFit="1" customWidth="1"/>
    <col min="15108" max="15108" width="23" bestFit="1" customWidth="1"/>
    <col min="15361" max="15361" width="34.42578125" bestFit="1" customWidth="1"/>
    <col min="15364" max="15364" width="23" bestFit="1" customWidth="1"/>
    <col min="15617" max="15617" width="34.42578125" bestFit="1" customWidth="1"/>
    <col min="15620" max="15620" width="23" bestFit="1" customWidth="1"/>
    <col min="15873" max="15873" width="34.42578125" bestFit="1" customWidth="1"/>
    <col min="15876" max="15876" width="23" bestFit="1" customWidth="1"/>
    <col min="16129" max="16129" width="34.42578125" bestFit="1" customWidth="1"/>
    <col min="16132" max="16132" width="23" bestFit="1" customWidth="1"/>
  </cols>
  <sheetData>
    <row r="2" spans="1:8" x14ac:dyDescent="0.25">
      <c r="A2" t="s">
        <v>154</v>
      </c>
      <c r="E2" t="s">
        <v>204</v>
      </c>
    </row>
    <row r="3" spans="1:8" x14ac:dyDescent="0.25">
      <c r="B3" s="1" t="s">
        <v>155</v>
      </c>
      <c r="E3" s="1" t="s">
        <v>155</v>
      </c>
    </row>
    <row r="4" spans="1:8" ht="15.75" x14ac:dyDescent="0.3">
      <c r="B4" t="s">
        <v>189</v>
      </c>
      <c r="C4" s="47">
        <v>10076</v>
      </c>
      <c r="D4" s="2"/>
      <c r="E4" s="65">
        <v>2012</v>
      </c>
      <c r="F4" s="65">
        <v>2012</v>
      </c>
      <c r="H4" s="64"/>
    </row>
    <row r="5" spans="1:8" ht="15.75" x14ac:dyDescent="0.3">
      <c r="B5" t="s">
        <v>156</v>
      </c>
      <c r="C5" s="47" t="s">
        <v>319</v>
      </c>
      <c r="D5" s="49"/>
      <c r="E5" s="65">
        <v>2013</v>
      </c>
      <c r="F5" s="65">
        <v>2013</v>
      </c>
    </row>
    <row r="6" spans="1:8" ht="15.75" x14ac:dyDescent="0.3">
      <c r="B6" t="s">
        <v>190</v>
      </c>
      <c r="C6" s="47">
        <v>10088</v>
      </c>
      <c r="D6" s="2"/>
    </row>
    <row r="7" spans="1:8" ht="15.75" x14ac:dyDescent="0.3">
      <c r="B7" t="s">
        <v>157</v>
      </c>
      <c r="C7" s="47" t="s">
        <v>323</v>
      </c>
      <c r="D7" s="2"/>
    </row>
    <row r="8" spans="1:8" ht="15.75" x14ac:dyDescent="0.3">
      <c r="B8" t="s">
        <v>158</v>
      </c>
      <c r="C8" s="47" t="s">
        <v>328</v>
      </c>
      <c r="D8" s="2"/>
    </row>
    <row r="9" spans="1:8" ht="15.75" x14ac:dyDescent="0.3">
      <c r="B9" t="s">
        <v>187</v>
      </c>
      <c r="C9" s="47" t="s">
        <v>326</v>
      </c>
      <c r="D9" s="2"/>
    </row>
    <row r="10" spans="1:8" ht="15.75" x14ac:dyDescent="0.3">
      <c r="B10" t="s">
        <v>159</v>
      </c>
      <c r="C10" s="47" t="s">
        <v>321</v>
      </c>
      <c r="D10" s="2"/>
    </row>
    <row r="11" spans="1:8" ht="15.75" x14ac:dyDescent="0.3">
      <c r="B11" t="s">
        <v>160</v>
      </c>
      <c r="C11" s="47" t="s">
        <v>324</v>
      </c>
      <c r="D11" s="2"/>
    </row>
    <row r="12" spans="1:8" ht="15.75" x14ac:dyDescent="0.3">
      <c r="B12" t="s">
        <v>343</v>
      </c>
      <c r="C12" s="47" t="s">
        <v>344</v>
      </c>
      <c r="D12" s="2"/>
    </row>
    <row r="13" spans="1:8" ht="15.75" x14ac:dyDescent="0.3">
      <c r="B13" t="s">
        <v>188</v>
      </c>
      <c r="C13" s="47" t="s">
        <v>327</v>
      </c>
      <c r="D13" s="2"/>
    </row>
    <row r="14" spans="1:8" x14ac:dyDescent="0.25">
      <c r="B14" t="s">
        <v>161</v>
      </c>
      <c r="C14" s="47" t="s">
        <v>322</v>
      </c>
    </row>
    <row r="15" spans="1:8" x14ac:dyDescent="0.25">
      <c r="B15" t="s">
        <v>162</v>
      </c>
      <c r="C15" s="47">
        <v>10089</v>
      </c>
    </row>
    <row r="16" spans="1:8" x14ac:dyDescent="0.25">
      <c r="B16" t="s">
        <v>163</v>
      </c>
      <c r="C16" s="47" t="s">
        <v>325</v>
      </c>
    </row>
    <row r="17" spans="1:3" x14ac:dyDescent="0.25">
      <c r="B17" t="s">
        <v>164</v>
      </c>
      <c r="C17" s="47" t="s">
        <v>320</v>
      </c>
    </row>
    <row r="18" spans="1:3" x14ac:dyDescent="0.25">
      <c r="A18" t="s">
        <v>205</v>
      </c>
    </row>
    <row r="19" spans="1:3" x14ac:dyDescent="0.25">
      <c r="B19" s="1" t="s">
        <v>155</v>
      </c>
    </row>
    <row r="20" spans="1:3" x14ac:dyDescent="0.25">
      <c r="B20" t="s">
        <v>201</v>
      </c>
      <c r="C20" s="47">
        <v>10076</v>
      </c>
    </row>
    <row r="21" spans="1:3" x14ac:dyDescent="0.25">
      <c r="B21" t="s">
        <v>191</v>
      </c>
      <c r="C21" s="48" t="s">
        <v>319</v>
      </c>
    </row>
    <row r="22" spans="1:3" x14ac:dyDescent="0.25">
      <c r="B22" t="s">
        <v>202</v>
      </c>
      <c r="C22" s="47">
        <v>10088</v>
      </c>
    </row>
    <row r="23" spans="1:3" x14ac:dyDescent="0.25">
      <c r="B23" t="s">
        <v>195</v>
      </c>
      <c r="C23" s="47" t="s">
        <v>323</v>
      </c>
    </row>
    <row r="24" spans="1:3" x14ac:dyDescent="0.25">
      <c r="B24" t="s">
        <v>200</v>
      </c>
      <c r="C24" s="47" t="s">
        <v>328</v>
      </c>
    </row>
    <row r="25" spans="1:3" x14ac:dyDescent="0.25">
      <c r="B25" t="s">
        <v>198</v>
      </c>
      <c r="C25" s="47" t="s">
        <v>326</v>
      </c>
    </row>
    <row r="26" spans="1:3" x14ac:dyDescent="0.25">
      <c r="B26" t="s">
        <v>193</v>
      </c>
      <c r="C26" s="47" t="s">
        <v>321</v>
      </c>
    </row>
    <row r="27" spans="1:3" x14ac:dyDescent="0.25">
      <c r="B27" t="s">
        <v>196</v>
      </c>
      <c r="C27" s="47" t="s">
        <v>324</v>
      </c>
    </row>
    <row r="28" spans="1:3" x14ac:dyDescent="0.25">
      <c r="B28" t="s">
        <v>345</v>
      </c>
      <c r="C28" s="47" t="s">
        <v>344</v>
      </c>
    </row>
    <row r="29" spans="1:3" x14ac:dyDescent="0.25">
      <c r="B29" t="s">
        <v>199</v>
      </c>
      <c r="C29" s="47" t="s">
        <v>327</v>
      </c>
    </row>
    <row r="30" spans="1:3" x14ac:dyDescent="0.25">
      <c r="B30" t="s">
        <v>194</v>
      </c>
      <c r="C30" s="47" t="s">
        <v>322</v>
      </c>
    </row>
    <row r="31" spans="1:3" x14ac:dyDescent="0.25">
      <c r="B31" t="s">
        <v>203</v>
      </c>
      <c r="C31" s="47">
        <v>10089</v>
      </c>
    </row>
    <row r="32" spans="1:3" x14ac:dyDescent="0.25">
      <c r="B32" t="s">
        <v>197</v>
      </c>
      <c r="C32" s="47" t="s">
        <v>325</v>
      </c>
    </row>
    <row r="33" spans="1:3" x14ac:dyDescent="0.25">
      <c r="B33" t="s">
        <v>192</v>
      </c>
      <c r="C33" s="47" t="s">
        <v>320</v>
      </c>
    </row>
    <row r="40" spans="1:3" x14ac:dyDescent="0.25">
      <c r="A40" t="s">
        <v>165</v>
      </c>
    </row>
    <row r="41" spans="1:3" x14ac:dyDescent="0.25">
      <c r="A41" s="47">
        <v>0</v>
      </c>
      <c r="B41" s="3" t="s">
        <v>155</v>
      </c>
    </row>
    <row r="42" spans="1:3" x14ac:dyDescent="0.25">
      <c r="A42" s="47">
        <v>92</v>
      </c>
      <c r="B42" t="s">
        <v>166</v>
      </c>
    </row>
    <row r="43" spans="1:3" x14ac:dyDescent="0.25">
      <c r="A43" s="47">
        <v>99</v>
      </c>
      <c r="B43" t="s">
        <v>167</v>
      </c>
    </row>
    <row r="44" spans="1:3" x14ac:dyDescent="0.25">
      <c r="A44" s="47">
        <v>93</v>
      </c>
      <c r="B44" t="s">
        <v>168</v>
      </c>
    </row>
    <row r="45" spans="1:3" x14ac:dyDescent="0.25">
      <c r="A45" s="47">
        <v>91</v>
      </c>
      <c r="B45" t="s">
        <v>169</v>
      </c>
    </row>
    <row r="46" spans="1:3" x14ac:dyDescent="0.25">
      <c r="A46" s="47">
        <v>76</v>
      </c>
      <c r="B46" t="s">
        <v>170</v>
      </c>
    </row>
    <row r="47" spans="1:3" x14ac:dyDescent="0.25">
      <c r="A47" s="47">
        <v>80</v>
      </c>
      <c r="B47" t="s">
        <v>171</v>
      </c>
    </row>
    <row r="48" spans="1:3" x14ac:dyDescent="0.25">
      <c r="A48" s="47">
        <v>86</v>
      </c>
      <c r="B48" t="s">
        <v>172</v>
      </c>
    </row>
    <row r="49" spans="1:2" x14ac:dyDescent="0.25">
      <c r="A49" s="47">
        <v>94</v>
      </c>
      <c r="B49" t="s">
        <v>173</v>
      </c>
    </row>
    <row r="50" spans="1:2" x14ac:dyDescent="0.25">
      <c r="A50" s="47">
        <v>81</v>
      </c>
      <c r="B50" t="s">
        <v>174</v>
      </c>
    </row>
    <row r="51" spans="1:2" x14ac:dyDescent="0.25">
      <c r="A51" s="47">
        <v>87</v>
      </c>
      <c r="B51" t="s">
        <v>175</v>
      </c>
    </row>
    <row r="52" spans="1:2" x14ac:dyDescent="0.25">
      <c r="A52" s="47">
        <v>90</v>
      </c>
      <c r="B52" t="s">
        <v>176</v>
      </c>
    </row>
    <row r="53" spans="1:2" x14ac:dyDescent="0.25">
      <c r="A53" s="47">
        <v>88</v>
      </c>
      <c r="B53" t="s">
        <v>177</v>
      </c>
    </row>
    <row r="54" spans="1:2" x14ac:dyDescent="0.25">
      <c r="A54" s="47">
        <v>78</v>
      </c>
      <c r="B54" t="s">
        <v>178</v>
      </c>
    </row>
    <row r="55" spans="1:2" x14ac:dyDescent="0.25">
      <c r="A55" s="47">
        <v>85</v>
      </c>
      <c r="B55" t="s">
        <v>179</v>
      </c>
    </row>
    <row r="56" spans="1:2" x14ac:dyDescent="0.25">
      <c r="A56" s="47">
        <v>83</v>
      </c>
      <c r="B56" t="s">
        <v>180</v>
      </c>
    </row>
    <row r="57" spans="1:2" x14ac:dyDescent="0.25">
      <c r="A57" s="47">
        <v>77</v>
      </c>
      <c r="B57" t="s">
        <v>181</v>
      </c>
    </row>
    <row r="58" spans="1:2" x14ac:dyDescent="0.25">
      <c r="A58" s="47">
        <v>79</v>
      </c>
      <c r="B58" t="s">
        <v>182</v>
      </c>
    </row>
    <row r="59" spans="1:2" x14ac:dyDescent="0.25">
      <c r="A59" s="47">
        <v>89</v>
      </c>
      <c r="B59" t="s">
        <v>183</v>
      </c>
    </row>
    <row r="60" spans="1:2" x14ac:dyDescent="0.25">
      <c r="A60" s="47">
        <v>75</v>
      </c>
      <c r="B60" t="s">
        <v>184</v>
      </c>
    </row>
    <row r="61" spans="1:2" x14ac:dyDescent="0.25">
      <c r="A61" s="47">
        <v>84</v>
      </c>
      <c r="B61" t="s">
        <v>185</v>
      </c>
    </row>
    <row r="62" spans="1:2" x14ac:dyDescent="0.25">
      <c r="A62" s="47">
        <v>82</v>
      </c>
      <c r="B62" t="s">
        <v>186</v>
      </c>
    </row>
    <row r="74" spans="2:2" ht="15.75" x14ac:dyDescent="0.3">
      <c r="B74" s="2"/>
    </row>
  </sheetData>
  <sortState ref="I5:J20">
    <sortCondition ref="I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3</vt:i4>
      </vt:variant>
    </vt:vector>
  </HeadingPairs>
  <TitlesOfParts>
    <vt:vector size="5" baseType="lpstr">
      <vt:lpstr>Talous_1</vt:lpstr>
      <vt:lpstr>Parametres</vt:lpstr>
      <vt:lpstr>Konsernit</vt:lpstr>
      <vt:lpstr>Vuosi</vt:lpstr>
      <vt:lpstr>Yliopistot</vt:lpstr>
    </vt:vector>
  </TitlesOfParts>
  <Company>OPM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Sundbäck Kati</dc:creator>
  <cp:lastModifiedBy>Haapamäki Jukka</cp:lastModifiedBy>
  <cp:lastPrinted>2011-10-24T14:45:40Z</cp:lastPrinted>
  <dcterms:created xsi:type="dcterms:W3CDTF">2011-09-20T10:29:31Z</dcterms:created>
  <dcterms:modified xsi:type="dcterms:W3CDTF">2014-02-27T15:10:51Z</dcterms:modified>
</cp:coreProperties>
</file>